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Data/"/>
    </mc:Choice>
  </mc:AlternateContent>
  <xr:revisionPtr revIDLastSave="918" documentId="8_{18D54C2C-D952-4112-8134-055213607EA3}" xr6:coauthVersionLast="47" xr6:coauthVersionMax="47" xr10:uidLastSave="{0DC5F632-57AB-49DF-B178-9C4F7D1F1770}"/>
  <bookViews>
    <workbookView xWindow="-108" yWindow="-108" windowWidth="23256" windowHeight="12456" tabRatio="865" activeTab="2" xr2:uid="{E1FB4AFC-D962-493E-A2AA-9EA2F2CA76B7}"/>
  </bookViews>
  <sheets>
    <sheet name="Table-SAGIS deliver vs CEC est" sheetId="4" r:id="rId1"/>
    <sheet name="Sunflower 2026_27" sheetId="24" r:id="rId2"/>
    <sheet name="Sonneblom - Sunflower" sheetId="6" r:id="rId3"/>
    <sheet name="Seasonal graph" sheetId="25" r:id="rId4"/>
    <sheet name="Sun chart 2026_27" sheetId="23" r:id="rId5"/>
    <sheet name="Weeklikse kumulatiewe lewerings" sheetId="15" r:id="rId6"/>
    <sheet name="Weeklikse totale lewerings" sheetId="9" r:id="rId7"/>
    <sheet name="Lewerings tot datum" sheetId="13" r:id="rId8"/>
    <sheet name="Sunflower 2025_2026" sheetId="21" r:id="rId9"/>
    <sheet name=" Sunflower 2019_20" sheetId="1" state="hidden" r:id="rId10"/>
    <sheet name="Sunflower 2020_21" sheetId="16" state="hidden" r:id="rId11"/>
    <sheet name="Sunflower 2021_22" sheetId="17" state="hidden" r:id="rId12"/>
    <sheet name="Sunflower 2022_23" sheetId="18" state="hidden" r:id="rId13"/>
    <sheet name="Sunflower 2023_2024" sheetId="19" state="hidden" r:id="rId14"/>
    <sheet name="Sunflower 2024_2025" sheetId="20" state="hidden" r:id="rId15"/>
  </sheets>
  <definedNames>
    <definedName name="_xlnm.Print_Area" localSheetId="9">' Sunflower 2019_20'!$I$13:$M$14</definedName>
    <definedName name="_xlnm.Print_Area" localSheetId="2">'Sonneblom - Sunflower'!$A$2:$B$67</definedName>
    <definedName name="_xlnm.Print_Area" localSheetId="10">'Sunflower 2020_21'!$I$13:$M$14</definedName>
    <definedName name="_xlnm.Print_Area" localSheetId="0">'Table-SAGIS deliver vs CEC est'!$B$1:$D$15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4" l="1"/>
  <c r="Y6" i="6"/>
  <c r="Y7" i="6"/>
  <c r="Y8" i="6"/>
  <c r="Y9" i="6" s="1"/>
  <c r="Y10" i="6" s="1"/>
  <c r="Y11" i="6" s="1"/>
  <c r="Y12" i="6" s="1"/>
  <c r="Y13" i="6" s="1"/>
  <c r="Y14" i="6" s="1"/>
  <c r="Y15" i="6" s="1"/>
  <c r="Y16" i="6" s="1"/>
  <c r="Y17" i="6" s="1"/>
  <c r="Y18" i="6" s="1"/>
  <c r="Y19" i="6" s="1"/>
  <c r="Y20" i="6" s="1"/>
  <c r="Y21" i="6" s="1"/>
  <c r="Y22" i="6" s="1"/>
  <c r="Y23" i="6" s="1"/>
  <c r="Y24" i="6" s="1"/>
  <c r="Y25" i="6" s="1"/>
  <c r="Y26" i="6" s="1"/>
  <c r="Y27" i="6" s="1"/>
  <c r="Y28" i="6" s="1"/>
  <c r="Y5" i="6"/>
  <c r="C15" i="4"/>
  <c r="AF28" i="6"/>
  <c r="AE28" i="6"/>
  <c r="AC28" i="6"/>
  <c r="X28" i="6"/>
  <c r="W28" i="6"/>
  <c r="B28" i="6"/>
  <c r="C12" i="4"/>
  <c r="AF27" i="6"/>
  <c r="W27" i="6"/>
  <c r="B27" i="6"/>
  <c r="K57" i="6"/>
  <c r="W26" i="6"/>
  <c r="B26" i="6"/>
  <c r="C14" i="4" l="1"/>
  <c r="AD28" i="6"/>
  <c r="B25" i="6"/>
  <c r="W25" i="6"/>
  <c r="W2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4" i="6"/>
  <c r="W23" i="6"/>
  <c r="W22" i="6"/>
  <c r="W21" i="6"/>
  <c r="W20" i="6"/>
  <c r="AF24" i="6" l="1"/>
  <c r="AF25" i="6"/>
  <c r="AF26" i="6"/>
  <c r="AF23" i="6"/>
  <c r="AF22" i="6"/>
  <c r="AF21" i="6"/>
  <c r="C6" i="4"/>
  <c r="C9" i="4" s="1"/>
  <c r="W19" i="6" l="1"/>
  <c r="AF20" i="6" s="1"/>
  <c r="W18" i="6"/>
  <c r="W17" i="6"/>
  <c r="W16" i="6"/>
  <c r="L57" i="6"/>
  <c r="L59" i="6" s="1"/>
  <c r="W4" i="6"/>
  <c r="AF19" i="6" l="1"/>
  <c r="AF18" i="6"/>
  <c r="AF4" i="6"/>
  <c r="AF17" i="6"/>
  <c r="W5" i="6"/>
  <c r="W6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AF33" i="6" s="1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AF51" i="6" s="1"/>
  <c r="K52" i="6"/>
  <c r="K53" i="6"/>
  <c r="K54" i="6"/>
  <c r="K55" i="6"/>
  <c r="K56" i="6"/>
  <c r="K58" i="6"/>
  <c r="K59" i="6" s="1"/>
  <c r="K4" i="6"/>
  <c r="AF55" i="6" l="1"/>
  <c r="AF43" i="6"/>
  <c r="AF31" i="6"/>
  <c r="K62" i="6"/>
  <c r="K64" i="6" s="1"/>
  <c r="AF39" i="6"/>
  <c r="AF50" i="6"/>
  <c r="AF38" i="6"/>
  <c r="AF6" i="6"/>
  <c r="AF5" i="6"/>
  <c r="W7" i="6"/>
  <c r="AF53" i="6"/>
  <c r="AF52" i="6"/>
  <c r="AF40" i="6"/>
  <c r="AF45" i="6"/>
  <c r="AF35" i="6"/>
  <c r="AF48" i="6"/>
  <c r="AF36" i="6"/>
  <c r="AF47" i="6"/>
  <c r="AF42" i="6"/>
  <c r="AF49" i="6"/>
  <c r="AF37" i="6"/>
  <c r="AF46" i="6"/>
  <c r="AF34" i="6"/>
  <c r="AF44" i="6"/>
  <c r="AF32" i="6"/>
  <c r="AF54" i="6"/>
  <c r="AF30" i="6"/>
  <c r="AF41" i="6"/>
  <c r="G8" i="21"/>
  <c r="G9" i="21" s="1"/>
  <c r="G10" i="21" s="1"/>
  <c r="G11" i="21" s="1"/>
  <c r="G12" i="21" s="1"/>
  <c r="G13" i="21" s="1"/>
  <c r="G14" i="21" s="1"/>
  <c r="G15" i="21" s="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G33" i="21" s="1"/>
  <c r="G34" i="21" s="1"/>
  <c r="G35" i="21" s="1"/>
  <c r="G36" i="21" s="1"/>
  <c r="G37" i="21" s="1"/>
  <c r="G38" i="21" s="1"/>
  <c r="G39" i="21" s="1"/>
  <c r="G40" i="21" s="1"/>
  <c r="G41" i="21" s="1"/>
  <c r="G42" i="21" s="1"/>
  <c r="G43" i="21" s="1"/>
  <c r="G44" i="21" s="1"/>
  <c r="G45" i="21" s="1"/>
  <c r="G46" i="21" s="1"/>
  <c r="G47" i="21" s="1"/>
  <c r="G48" i="21" s="1"/>
  <c r="G49" i="21" s="1"/>
  <c r="G50" i="21" s="1"/>
  <c r="G51" i="21" s="1"/>
  <c r="G52" i="21" s="1"/>
  <c r="G53" i="21" s="1"/>
  <c r="G54" i="21" s="1"/>
  <c r="G55" i="21" s="1"/>
  <c r="G56" i="21" s="1"/>
  <c r="AF7" i="6" l="1"/>
  <c r="W8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4" i="6"/>
  <c r="J62" i="6" l="1"/>
  <c r="J64" i="6" s="1"/>
  <c r="AF8" i="6"/>
  <c r="W9" i="6"/>
  <c r="G57" i="21"/>
  <c r="G58" i="21" s="1"/>
  <c r="G59" i="21" s="1"/>
  <c r="AF9" i="6" l="1"/>
  <c r="W10" i="6"/>
  <c r="J61" i="6"/>
  <c r="J59" i="6"/>
  <c r="F59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F59" i="20"/>
  <c r="I56" i="6"/>
  <c r="M56" i="6" s="1"/>
  <c r="C59" i="20"/>
  <c r="M61" i="6"/>
  <c r="F27" i="20"/>
  <c r="I24" i="6"/>
  <c r="F28" i="20"/>
  <c r="I25" i="6"/>
  <c r="H5" i="6"/>
  <c r="H6" i="6"/>
  <c r="H7" i="6"/>
  <c r="H8" i="6"/>
  <c r="H9" i="6"/>
  <c r="H10" i="6"/>
  <c r="H11" i="6"/>
  <c r="H12" i="6"/>
  <c r="H13" i="6"/>
  <c r="H14" i="6"/>
  <c r="H15" i="6"/>
  <c r="L15" i="6" s="1"/>
  <c r="H16" i="6"/>
  <c r="H17" i="6"/>
  <c r="H18" i="6"/>
  <c r="H19" i="6"/>
  <c r="H20" i="6"/>
  <c r="H21" i="6"/>
  <c r="H22" i="6"/>
  <c r="H23" i="6"/>
  <c r="H24" i="6"/>
  <c r="H25" i="6"/>
  <c r="H26" i="6"/>
  <c r="H27" i="6"/>
  <c r="L27" i="6" s="1"/>
  <c r="H28" i="6"/>
  <c r="H29" i="6"/>
  <c r="H30" i="6"/>
  <c r="H31" i="6"/>
  <c r="H32" i="6"/>
  <c r="H33" i="6"/>
  <c r="H34" i="6"/>
  <c r="H35" i="6"/>
  <c r="H36" i="6"/>
  <c r="H37" i="6"/>
  <c r="H38" i="6"/>
  <c r="H39" i="6"/>
  <c r="L39" i="6" s="1"/>
  <c r="H40" i="6"/>
  <c r="H41" i="6"/>
  <c r="H42" i="6"/>
  <c r="H43" i="6"/>
  <c r="H44" i="6"/>
  <c r="H45" i="6"/>
  <c r="H46" i="6"/>
  <c r="H47" i="6"/>
  <c r="H48" i="6"/>
  <c r="H49" i="6"/>
  <c r="H50" i="6"/>
  <c r="H51" i="6"/>
  <c r="L51" i="6" s="1"/>
  <c r="H52" i="6"/>
  <c r="H53" i="6"/>
  <c r="H54" i="6"/>
  <c r="H55" i="6"/>
  <c r="H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4" i="6"/>
  <c r="F13" i="20"/>
  <c r="I10" i="6"/>
  <c r="F14" i="20"/>
  <c r="I11" i="6"/>
  <c r="F15" i="20"/>
  <c r="I12" i="6"/>
  <c r="F16" i="20"/>
  <c r="I13" i="6"/>
  <c r="F17" i="20"/>
  <c r="I14" i="6"/>
  <c r="F18" i="20"/>
  <c r="I15" i="6"/>
  <c r="I61" i="6"/>
  <c r="I59" i="6"/>
  <c r="F58" i="20"/>
  <c r="I55" i="6"/>
  <c r="F57" i="20"/>
  <c r="I54" i="6"/>
  <c r="F56" i="20"/>
  <c r="I53" i="6"/>
  <c r="F55" i="20"/>
  <c r="I52" i="6"/>
  <c r="F54" i="20"/>
  <c r="I51" i="6"/>
  <c r="F53" i="20"/>
  <c r="I50" i="6"/>
  <c r="F52" i="20"/>
  <c r="I49" i="6"/>
  <c r="F51" i="20"/>
  <c r="I48" i="6"/>
  <c r="F50" i="20"/>
  <c r="I47" i="6"/>
  <c r="F49" i="20"/>
  <c r="I46" i="6"/>
  <c r="F48" i="20"/>
  <c r="I45" i="6"/>
  <c r="F47" i="20"/>
  <c r="I44" i="6"/>
  <c r="F46" i="20"/>
  <c r="I43" i="6"/>
  <c r="F45" i="20"/>
  <c r="I42" i="6"/>
  <c r="F44" i="20"/>
  <c r="I41" i="6"/>
  <c r="F43" i="20"/>
  <c r="I40" i="6"/>
  <c r="F42" i="20"/>
  <c r="I39" i="6"/>
  <c r="F41" i="20"/>
  <c r="I38" i="6"/>
  <c r="F40" i="20"/>
  <c r="I37" i="6"/>
  <c r="F39" i="20"/>
  <c r="I36" i="6"/>
  <c r="F38" i="20"/>
  <c r="I35" i="6"/>
  <c r="F37" i="20"/>
  <c r="I34" i="6"/>
  <c r="F36" i="20"/>
  <c r="I33" i="6"/>
  <c r="F35" i="20"/>
  <c r="I32" i="6"/>
  <c r="F34" i="20"/>
  <c r="I31" i="6"/>
  <c r="F33" i="20"/>
  <c r="I30" i="6"/>
  <c r="F32" i="20"/>
  <c r="I29" i="6"/>
  <c r="F31" i="20"/>
  <c r="I28" i="6"/>
  <c r="F30" i="20"/>
  <c r="I27" i="6"/>
  <c r="F29" i="20"/>
  <c r="I26" i="6"/>
  <c r="F26" i="20"/>
  <c r="I23" i="6"/>
  <c r="F25" i="20"/>
  <c r="I22" i="6"/>
  <c r="F24" i="20"/>
  <c r="I21" i="6"/>
  <c r="F23" i="20"/>
  <c r="I20" i="6"/>
  <c r="F22" i="20"/>
  <c r="I19" i="6"/>
  <c r="F21" i="20"/>
  <c r="I18" i="6"/>
  <c r="F20" i="20"/>
  <c r="I17" i="6"/>
  <c r="F19" i="20"/>
  <c r="I16" i="6"/>
  <c r="F12" i="20"/>
  <c r="I9" i="6"/>
  <c r="F11" i="20"/>
  <c r="I8" i="6"/>
  <c r="F10" i="20"/>
  <c r="I7" i="6"/>
  <c r="F9" i="20"/>
  <c r="I6" i="6"/>
  <c r="F8" i="20"/>
  <c r="I5" i="6"/>
  <c r="C8" i="20"/>
  <c r="C9" i="20"/>
  <c r="F7" i="20"/>
  <c r="G7" i="20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A56" i="6"/>
  <c r="H61" i="6"/>
  <c r="H59" i="6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8" i="19"/>
  <c r="G8" i="19"/>
  <c r="C8" i="19"/>
  <c r="F7" i="19"/>
  <c r="G7" i="19"/>
  <c r="C58" i="18"/>
  <c r="C57" i="18"/>
  <c r="C56" i="18"/>
  <c r="C55" i="18"/>
  <c r="C54" i="18"/>
  <c r="C53" i="18"/>
  <c r="C52" i="18"/>
  <c r="C51" i="18"/>
  <c r="C47" i="18"/>
  <c r="C48" i="18"/>
  <c r="C49" i="18"/>
  <c r="C50" i="18"/>
  <c r="C44" i="18"/>
  <c r="C45" i="18"/>
  <c r="C46" i="18"/>
  <c r="C43" i="18"/>
  <c r="C42" i="18"/>
  <c r="C41" i="18"/>
  <c r="C40" i="18"/>
  <c r="C39" i="18"/>
  <c r="C38" i="18"/>
  <c r="C36" i="18"/>
  <c r="C37" i="18"/>
  <c r="C35" i="18"/>
  <c r="C34" i="18"/>
  <c r="C33" i="18"/>
  <c r="C32" i="18"/>
  <c r="C31" i="18"/>
  <c r="G57" i="6"/>
  <c r="C30" i="18"/>
  <c r="C29" i="18"/>
  <c r="C28" i="18"/>
  <c r="C27" i="18"/>
  <c r="C26" i="18"/>
  <c r="C25" i="18"/>
  <c r="C24" i="18"/>
  <c r="C23" i="18"/>
  <c r="C62" i="6"/>
  <c r="D61" i="6"/>
  <c r="E61" i="6"/>
  <c r="F61" i="6"/>
  <c r="G61" i="6"/>
  <c r="C61" i="6"/>
  <c r="C8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G7" i="18"/>
  <c r="G8" i="18"/>
  <c r="G9" i="18"/>
  <c r="G10" i="18"/>
  <c r="G11" i="18"/>
  <c r="F55" i="6"/>
  <c r="C58" i="17"/>
  <c r="F54" i="6"/>
  <c r="C57" i="17"/>
  <c r="C56" i="17"/>
  <c r="C55" i="17"/>
  <c r="C54" i="17"/>
  <c r="F50" i="6"/>
  <c r="C53" i="17"/>
  <c r="F49" i="6"/>
  <c r="C52" i="17"/>
  <c r="F48" i="6"/>
  <c r="C51" i="17"/>
  <c r="F45" i="6"/>
  <c r="F46" i="6"/>
  <c r="C50" i="17"/>
  <c r="C48" i="17"/>
  <c r="C49" i="17"/>
  <c r="F44" i="6"/>
  <c r="C47" i="17"/>
  <c r="F43" i="6"/>
  <c r="C46" i="17"/>
  <c r="C45" i="17"/>
  <c r="F41" i="6"/>
  <c r="C44" i="17"/>
  <c r="F40" i="6"/>
  <c r="C42" i="17"/>
  <c r="C43" i="17"/>
  <c r="C41" i="17"/>
  <c r="C40" i="17"/>
  <c r="F36" i="6"/>
  <c r="C39" i="17"/>
  <c r="F35" i="6"/>
  <c r="C38" i="17"/>
  <c r="C37" i="17"/>
  <c r="C36" i="17"/>
  <c r="F32" i="6"/>
  <c r="C35" i="17"/>
  <c r="C34" i="17"/>
  <c r="C33" i="17"/>
  <c r="C32" i="17"/>
  <c r="F28" i="6"/>
  <c r="C31" i="17"/>
  <c r="F27" i="6"/>
  <c r="C30" i="17"/>
  <c r="F26" i="6"/>
  <c r="C29" i="17"/>
  <c r="C28" i="17"/>
  <c r="F24" i="6"/>
  <c r="C27" i="17"/>
  <c r="F23" i="6"/>
  <c r="C26" i="17"/>
  <c r="F22" i="6"/>
  <c r="C25" i="17"/>
  <c r="C24" i="17"/>
  <c r="F15" i="6"/>
  <c r="C17" i="17"/>
  <c r="C18" i="17"/>
  <c r="F6" i="6"/>
  <c r="F58" i="6"/>
  <c r="F59" i="6" s="1"/>
  <c r="F58" i="17"/>
  <c r="G58" i="17"/>
  <c r="F57" i="17"/>
  <c r="F56" i="17"/>
  <c r="F53" i="6"/>
  <c r="F55" i="17"/>
  <c r="G55" i="17"/>
  <c r="F54" i="17"/>
  <c r="G54" i="17"/>
  <c r="F51" i="6"/>
  <c r="F53" i="17"/>
  <c r="F52" i="17"/>
  <c r="F51" i="17"/>
  <c r="F50" i="17"/>
  <c r="F47" i="6"/>
  <c r="F49" i="17"/>
  <c r="F48" i="17"/>
  <c r="F47" i="17"/>
  <c r="F46" i="17"/>
  <c r="F45" i="17"/>
  <c r="F42" i="6"/>
  <c r="F44" i="17"/>
  <c r="F43" i="17"/>
  <c r="F42" i="17"/>
  <c r="F39" i="6"/>
  <c r="F41" i="17"/>
  <c r="F38" i="6"/>
  <c r="F40" i="17"/>
  <c r="F39" i="17"/>
  <c r="F38" i="17"/>
  <c r="F37" i="17"/>
  <c r="F34" i="6"/>
  <c r="F36" i="17"/>
  <c r="F33" i="6"/>
  <c r="F35" i="17"/>
  <c r="F34" i="17"/>
  <c r="F33" i="17"/>
  <c r="F30" i="6"/>
  <c r="F32" i="17"/>
  <c r="F29" i="6"/>
  <c r="F31" i="17"/>
  <c r="F30" i="17"/>
  <c r="F29" i="17"/>
  <c r="F28" i="17"/>
  <c r="F27" i="17"/>
  <c r="F26" i="17"/>
  <c r="F25" i="17"/>
  <c r="F24" i="17"/>
  <c r="F21" i="6"/>
  <c r="F23" i="17"/>
  <c r="F20" i="6"/>
  <c r="F22" i="17"/>
  <c r="F19" i="6"/>
  <c r="F21" i="17"/>
  <c r="F18" i="6"/>
  <c r="F20" i="17"/>
  <c r="F17" i="6"/>
  <c r="F19" i="17"/>
  <c r="F16" i="6"/>
  <c r="F18" i="17"/>
  <c r="F17" i="17"/>
  <c r="F14" i="6"/>
  <c r="F16" i="17"/>
  <c r="F13" i="6"/>
  <c r="F15" i="17"/>
  <c r="F14" i="17"/>
  <c r="F11" i="6"/>
  <c r="F13" i="17"/>
  <c r="F10" i="6"/>
  <c r="F12" i="17"/>
  <c r="F9" i="6"/>
  <c r="F11" i="17"/>
  <c r="F8" i="6"/>
  <c r="F10" i="17"/>
  <c r="F7" i="6"/>
  <c r="F9" i="17"/>
  <c r="F8" i="17"/>
  <c r="F5" i="6"/>
  <c r="F7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F58" i="16"/>
  <c r="E55" i="6"/>
  <c r="F57" i="16"/>
  <c r="E54" i="6"/>
  <c r="E53" i="6"/>
  <c r="F56" i="16"/>
  <c r="F55" i="16"/>
  <c r="E52" i="6"/>
  <c r="F54" i="16"/>
  <c r="E51" i="6"/>
  <c r="F53" i="16"/>
  <c r="E50" i="6"/>
  <c r="E49" i="6"/>
  <c r="F52" i="16"/>
  <c r="F48" i="16"/>
  <c r="E45" i="6"/>
  <c r="F49" i="16"/>
  <c r="E46" i="6"/>
  <c r="F50" i="16"/>
  <c r="E47" i="6"/>
  <c r="F51" i="16"/>
  <c r="E48" i="6"/>
  <c r="F46" i="16"/>
  <c r="E43" i="6"/>
  <c r="F47" i="16"/>
  <c r="E44" i="6"/>
  <c r="F45" i="16"/>
  <c r="E42" i="6"/>
  <c r="F44" i="16"/>
  <c r="E41" i="6"/>
  <c r="F43" i="16"/>
  <c r="E40" i="6"/>
  <c r="F42" i="16"/>
  <c r="E39" i="6"/>
  <c r="F41" i="16"/>
  <c r="E38" i="6"/>
  <c r="E37" i="6"/>
  <c r="F40" i="16"/>
  <c r="F39" i="16"/>
  <c r="E36" i="6"/>
  <c r="F38" i="16"/>
  <c r="E35" i="6"/>
  <c r="F37" i="16"/>
  <c r="E34" i="6"/>
  <c r="E32" i="6"/>
  <c r="F35" i="16"/>
  <c r="F36" i="16"/>
  <c r="E33" i="6"/>
  <c r="F34" i="16"/>
  <c r="E31" i="6"/>
  <c r="F33" i="16"/>
  <c r="E30" i="6"/>
  <c r="F32" i="16"/>
  <c r="E29" i="6"/>
  <c r="F31" i="16"/>
  <c r="E28" i="6"/>
  <c r="F30" i="16"/>
  <c r="E27" i="6"/>
  <c r="F29" i="16"/>
  <c r="E26" i="6"/>
  <c r="F28" i="16"/>
  <c r="E25" i="6"/>
  <c r="F27" i="16"/>
  <c r="E24" i="6"/>
  <c r="F26" i="16"/>
  <c r="E23" i="6"/>
  <c r="F25" i="16"/>
  <c r="E22" i="6"/>
  <c r="F24" i="16"/>
  <c r="E21" i="6"/>
  <c r="F23" i="16"/>
  <c r="E20" i="6"/>
  <c r="F22" i="16"/>
  <c r="E19" i="6"/>
  <c r="F21" i="16"/>
  <c r="E18" i="6"/>
  <c r="F20" i="16"/>
  <c r="E17" i="6"/>
  <c r="F19" i="16"/>
  <c r="E16" i="6"/>
  <c r="F18" i="16"/>
  <c r="E15" i="6"/>
  <c r="F17" i="16"/>
  <c r="E14" i="6"/>
  <c r="F16" i="16"/>
  <c r="E13" i="6"/>
  <c r="F15" i="16"/>
  <c r="E12" i="6"/>
  <c r="F14" i="16"/>
  <c r="E11" i="6"/>
  <c r="F12" i="16"/>
  <c r="E9" i="6"/>
  <c r="F13" i="16"/>
  <c r="E10" i="6"/>
  <c r="F11" i="16"/>
  <c r="E8" i="6"/>
  <c r="F10" i="16"/>
  <c r="E7" i="6"/>
  <c r="F9" i="16"/>
  <c r="E6" i="6"/>
  <c r="F8" i="16"/>
  <c r="E5" i="6"/>
  <c r="E58" i="6"/>
  <c r="E59" i="6" s="1"/>
  <c r="F7" i="16"/>
  <c r="E4" i="6"/>
  <c r="F59" i="1"/>
  <c r="F7" i="1"/>
  <c r="G7" i="1"/>
  <c r="F8" i="1"/>
  <c r="D5" i="6"/>
  <c r="D58" i="6"/>
  <c r="D59" i="6" s="1"/>
  <c r="D34" i="6"/>
  <c r="C59" i="6"/>
  <c r="F23" i="1"/>
  <c r="D20" i="6"/>
  <c r="F20" i="1"/>
  <c r="D17" i="6"/>
  <c r="F21" i="1"/>
  <c r="D18" i="6"/>
  <c r="F22" i="1"/>
  <c r="D19" i="6"/>
  <c r="F24" i="1"/>
  <c r="D21" i="6"/>
  <c r="F25" i="1"/>
  <c r="D22" i="6"/>
  <c r="F26" i="1"/>
  <c r="D23" i="6"/>
  <c r="F27" i="1"/>
  <c r="D24" i="6"/>
  <c r="F28" i="1"/>
  <c r="D25" i="6"/>
  <c r="F29" i="1"/>
  <c r="D26" i="6"/>
  <c r="F30" i="1"/>
  <c r="D27" i="6"/>
  <c r="F9" i="1"/>
  <c r="D6" i="6"/>
  <c r="F10" i="1"/>
  <c r="D7" i="6"/>
  <c r="F11" i="1"/>
  <c r="D8" i="6"/>
  <c r="F12" i="1"/>
  <c r="D9" i="6"/>
  <c r="F13" i="1"/>
  <c r="D10" i="6"/>
  <c r="F14" i="1"/>
  <c r="D11" i="6"/>
  <c r="F15" i="1"/>
  <c r="D12" i="6"/>
  <c r="F16" i="1"/>
  <c r="D13" i="6"/>
  <c r="F17" i="1"/>
  <c r="D14" i="6"/>
  <c r="F18" i="1"/>
  <c r="D15" i="6"/>
  <c r="F19" i="1"/>
  <c r="D16" i="6"/>
  <c r="F58" i="1"/>
  <c r="D55" i="6"/>
  <c r="F57" i="1"/>
  <c r="D54" i="6"/>
  <c r="F55" i="1"/>
  <c r="D52" i="6"/>
  <c r="F56" i="1"/>
  <c r="D53" i="6"/>
  <c r="F54" i="1"/>
  <c r="D51" i="6"/>
  <c r="F53" i="1"/>
  <c r="D50" i="6"/>
  <c r="F52" i="1"/>
  <c r="D49" i="6"/>
  <c r="F50" i="1"/>
  <c r="D47" i="6"/>
  <c r="F51" i="1"/>
  <c r="D48" i="6"/>
  <c r="F49" i="1"/>
  <c r="D46" i="6"/>
  <c r="F47" i="1"/>
  <c r="D44" i="6"/>
  <c r="F48" i="1"/>
  <c r="D45" i="6"/>
  <c r="F46" i="1"/>
  <c r="D43" i="6"/>
  <c r="F45" i="1"/>
  <c r="D42" i="6"/>
  <c r="F44" i="1"/>
  <c r="D41" i="6"/>
  <c r="F43" i="1"/>
  <c r="D40" i="6"/>
  <c r="F42" i="1"/>
  <c r="D39" i="6"/>
  <c r="F38" i="1"/>
  <c r="D35" i="6"/>
  <c r="F39" i="1"/>
  <c r="D36" i="6"/>
  <c r="F40" i="1"/>
  <c r="D37" i="6"/>
  <c r="F41" i="1"/>
  <c r="D38" i="6"/>
  <c r="F37" i="1"/>
  <c r="F36" i="1"/>
  <c r="D33" i="6"/>
  <c r="F35" i="1"/>
  <c r="D32" i="6"/>
  <c r="F34" i="1"/>
  <c r="D31" i="6"/>
  <c r="F33" i="1"/>
  <c r="D30" i="6"/>
  <c r="F32" i="1"/>
  <c r="D29" i="6"/>
  <c r="F31" i="1"/>
  <c r="D28" i="6"/>
  <c r="D4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F12" i="6"/>
  <c r="C19" i="17"/>
  <c r="F4" i="6"/>
  <c r="C20" i="17"/>
  <c r="C21" i="17"/>
  <c r="C22" i="17"/>
  <c r="C23" i="17"/>
  <c r="F25" i="6"/>
  <c r="F31" i="6"/>
  <c r="F37" i="6"/>
  <c r="G45" i="17"/>
  <c r="G46" i="17"/>
  <c r="G47" i="17"/>
  <c r="G48" i="17"/>
  <c r="G49" i="17"/>
  <c r="G50" i="17"/>
  <c r="G51" i="17"/>
  <c r="G52" i="17"/>
  <c r="G53" i="17"/>
  <c r="F52" i="6"/>
  <c r="G56" i="17"/>
  <c r="G57" i="17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I4" i="6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L53" i="6" l="1"/>
  <c r="L41" i="6"/>
  <c r="L29" i="6"/>
  <c r="L17" i="6"/>
  <c r="L5" i="6"/>
  <c r="L52" i="6"/>
  <c r="L40" i="6"/>
  <c r="L28" i="6"/>
  <c r="L16" i="6"/>
  <c r="L50" i="6"/>
  <c r="L47" i="6"/>
  <c r="L35" i="6"/>
  <c r="L22" i="6"/>
  <c r="L10" i="6"/>
  <c r="L45" i="6"/>
  <c r="L33" i="6"/>
  <c r="L21" i="6"/>
  <c r="L9" i="6"/>
  <c r="U4" i="6"/>
  <c r="U5" i="6" s="1"/>
  <c r="U6" i="6" s="1"/>
  <c r="I62" i="6"/>
  <c r="I64" i="6" s="1"/>
  <c r="L38" i="6"/>
  <c r="L26" i="6"/>
  <c r="L14" i="6"/>
  <c r="R4" i="6"/>
  <c r="R5" i="6" s="1"/>
  <c r="R6" i="6" s="1"/>
  <c r="R7" i="6" s="1"/>
  <c r="R8" i="6" s="1"/>
  <c r="R9" i="6" s="1"/>
  <c r="R10" i="6" s="1"/>
  <c r="R11" i="6" s="1"/>
  <c r="R12" i="6" s="1"/>
  <c r="R13" i="6" s="1"/>
  <c r="R14" i="6" s="1"/>
  <c r="R15" i="6" s="1"/>
  <c r="F62" i="6"/>
  <c r="F64" i="6" s="1"/>
  <c r="L49" i="6"/>
  <c r="L37" i="6"/>
  <c r="L25" i="6"/>
  <c r="L13" i="6"/>
  <c r="S4" i="6"/>
  <c r="S5" i="6" s="1"/>
  <c r="S6" i="6" s="1"/>
  <c r="S7" i="6" s="1"/>
  <c r="S8" i="6" s="1"/>
  <c r="S9" i="6" s="1"/>
  <c r="S10" i="6" s="1"/>
  <c r="S11" i="6" s="1"/>
  <c r="S12" i="6" s="1"/>
  <c r="S13" i="6" s="1"/>
  <c r="S14" i="6" s="1"/>
  <c r="S15" i="6" s="1"/>
  <c r="S16" i="6" s="1"/>
  <c r="S17" i="6" s="1"/>
  <c r="S18" i="6" s="1"/>
  <c r="S19" i="6" s="1"/>
  <c r="S20" i="6" s="1"/>
  <c r="S21" i="6" s="1"/>
  <c r="S22" i="6" s="1"/>
  <c r="S23" i="6" s="1"/>
  <c r="S24" i="6" s="1"/>
  <c r="S25" i="6" s="1"/>
  <c r="S26" i="6" s="1"/>
  <c r="S27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S43" i="6" s="1"/>
  <c r="S44" i="6" s="1"/>
  <c r="S45" i="6" s="1"/>
  <c r="S46" i="6" s="1"/>
  <c r="S47" i="6" s="1"/>
  <c r="S48" i="6" s="1"/>
  <c r="S49" i="6" s="1"/>
  <c r="S50" i="6" s="1"/>
  <c r="S51" i="6" s="1"/>
  <c r="S52" i="6" s="1"/>
  <c r="S53" i="6" s="1"/>
  <c r="S54" i="6" s="1"/>
  <c r="S55" i="6" s="1"/>
  <c r="G62" i="6"/>
  <c r="G64" i="6" s="1"/>
  <c r="L48" i="6"/>
  <c r="L36" i="6"/>
  <c r="L24" i="6"/>
  <c r="L12" i="6"/>
  <c r="Q4" i="6"/>
  <c r="Q5" i="6" s="1"/>
  <c r="E62" i="6"/>
  <c r="E64" i="6" s="1"/>
  <c r="T4" i="6"/>
  <c r="L4" i="6"/>
  <c r="Y4" i="6" s="1"/>
  <c r="H62" i="6"/>
  <c r="L44" i="6"/>
  <c r="L32" i="6"/>
  <c r="L20" i="6"/>
  <c r="L8" i="6"/>
  <c r="L23" i="6"/>
  <c r="L46" i="6"/>
  <c r="L55" i="6"/>
  <c r="L43" i="6"/>
  <c r="L31" i="6"/>
  <c r="L19" i="6"/>
  <c r="L7" i="6"/>
  <c r="L11" i="6"/>
  <c r="L34" i="6"/>
  <c r="L54" i="6"/>
  <c r="L42" i="6"/>
  <c r="L30" i="6"/>
  <c r="L18" i="6"/>
  <c r="L6" i="6"/>
  <c r="AF10" i="6"/>
  <c r="W11" i="6"/>
  <c r="M57" i="6"/>
  <c r="T5" i="6"/>
  <c r="T6" i="6" s="1"/>
  <c r="T7" i="6" s="1"/>
  <c r="T8" i="6" s="1"/>
  <c r="T9" i="6" s="1"/>
  <c r="T10" i="6" s="1"/>
  <c r="T11" i="6" s="1"/>
  <c r="T12" i="6" s="1"/>
  <c r="T13" i="6" s="1"/>
  <c r="T14" i="6" s="1"/>
  <c r="T15" i="6" s="1"/>
  <c r="T16" i="6" s="1"/>
  <c r="T17" i="6" s="1"/>
  <c r="T18" i="6" s="1"/>
  <c r="T19" i="6" s="1"/>
  <c r="T20" i="6" s="1"/>
  <c r="T21" i="6" s="1"/>
  <c r="T22" i="6" s="1"/>
  <c r="T23" i="6" s="1"/>
  <c r="T24" i="6" s="1"/>
  <c r="T25" i="6" s="1"/>
  <c r="T26" i="6" s="1"/>
  <c r="T27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T43" i="6" s="1"/>
  <c r="T44" i="6" s="1"/>
  <c r="T45" i="6" s="1"/>
  <c r="T46" i="6" s="1"/>
  <c r="T47" i="6" s="1"/>
  <c r="T48" i="6" s="1"/>
  <c r="T49" i="6" s="1"/>
  <c r="T50" i="6" s="1"/>
  <c r="T51" i="6" s="1"/>
  <c r="T52" i="6" s="1"/>
  <c r="T53" i="6" s="1"/>
  <c r="T54" i="6" s="1"/>
  <c r="T55" i="6" s="1"/>
  <c r="M45" i="6"/>
  <c r="M10" i="6"/>
  <c r="M21" i="6"/>
  <c r="M8" i="6"/>
  <c r="M32" i="6"/>
  <c r="M34" i="6"/>
  <c r="M26" i="6"/>
  <c r="M50" i="6"/>
  <c r="C64" i="6"/>
  <c r="M11" i="6"/>
  <c r="M23" i="6"/>
  <c r="M35" i="6"/>
  <c r="M46" i="6"/>
  <c r="M18" i="6"/>
  <c r="M42" i="6"/>
  <c r="M6" i="6"/>
  <c r="M19" i="6"/>
  <c r="M44" i="6"/>
  <c r="M12" i="6"/>
  <c r="M24" i="6"/>
  <c r="M30" i="6"/>
  <c r="M36" i="6"/>
  <c r="M54" i="6"/>
  <c r="M17" i="6"/>
  <c r="M7" i="6"/>
  <c r="M37" i="6"/>
  <c r="M49" i="6"/>
  <c r="M53" i="6"/>
  <c r="M14" i="6"/>
  <c r="M20" i="6"/>
  <c r="M33" i="6"/>
  <c r="M38" i="6"/>
  <c r="M43" i="6"/>
  <c r="M29" i="6"/>
  <c r="D62" i="6"/>
  <c r="D64" i="6" s="1"/>
  <c r="M31" i="6"/>
  <c r="M55" i="6"/>
  <c r="M4" i="6"/>
  <c r="M15" i="6"/>
  <c r="M27" i="6"/>
  <c r="M39" i="6"/>
  <c r="M48" i="6"/>
  <c r="M51" i="6"/>
  <c r="M5" i="6"/>
  <c r="M41" i="6"/>
  <c r="M25" i="6"/>
  <c r="M13" i="6"/>
  <c r="M9" i="6"/>
  <c r="M16" i="6"/>
  <c r="M22" i="6"/>
  <c r="M28" i="6"/>
  <c r="M40" i="6"/>
  <c r="M47" i="6"/>
  <c r="M52" i="6"/>
  <c r="G59" i="6"/>
  <c r="V4" i="6"/>
  <c r="AE4" i="6" s="1"/>
  <c r="AD5" i="6" l="1"/>
  <c r="AD4" i="6"/>
  <c r="L62" i="6"/>
  <c r="L64" i="6" s="1"/>
  <c r="H64" i="6"/>
  <c r="M62" i="6"/>
  <c r="M64" i="6" s="1"/>
  <c r="AF11" i="6"/>
  <c r="W12" i="6"/>
  <c r="M59" i="6"/>
  <c r="X4" i="6"/>
  <c r="AC4" i="6" s="1"/>
  <c r="Q6" i="6"/>
  <c r="R16" i="6"/>
  <c r="U7" i="6"/>
  <c r="U8" i="6" s="1"/>
  <c r="U9" i="6" s="1"/>
  <c r="U10" i="6" s="1"/>
  <c r="U11" i="6" s="1"/>
  <c r="U12" i="6" s="1"/>
  <c r="U13" i="6" s="1"/>
  <c r="U14" i="6" s="1"/>
  <c r="U15" i="6" s="1"/>
  <c r="U16" i="6" s="1"/>
  <c r="U17" i="6" s="1"/>
  <c r="U18" i="6" s="1"/>
  <c r="U19" i="6" s="1"/>
  <c r="U20" i="6" s="1"/>
  <c r="U21" i="6" s="1"/>
  <c r="U22" i="6" s="1"/>
  <c r="U23" i="6" s="1"/>
  <c r="U24" i="6" s="1"/>
  <c r="U25" i="6" s="1"/>
  <c r="U26" i="6" s="1"/>
  <c r="U27" i="6" s="1"/>
  <c r="U28" i="6" s="1"/>
  <c r="U29" i="6" s="1"/>
  <c r="U30" i="6" s="1"/>
  <c r="U31" i="6" s="1"/>
  <c r="U32" i="6" s="1"/>
  <c r="U33" i="6" s="1"/>
  <c r="U34" i="6" s="1"/>
  <c r="U35" i="6" s="1"/>
  <c r="U36" i="6" s="1"/>
  <c r="U37" i="6" s="1"/>
  <c r="U38" i="6" s="1"/>
  <c r="U39" i="6" s="1"/>
  <c r="U40" i="6" s="1"/>
  <c r="U41" i="6" s="1"/>
  <c r="U42" i="6" s="1"/>
  <c r="U43" i="6" s="1"/>
  <c r="U44" i="6" s="1"/>
  <c r="U45" i="6" s="1"/>
  <c r="U46" i="6" s="1"/>
  <c r="U47" i="6" s="1"/>
  <c r="U48" i="6" s="1"/>
  <c r="U49" i="6" s="1"/>
  <c r="U50" i="6" s="1"/>
  <c r="U51" i="6" s="1"/>
  <c r="U52" i="6" s="1"/>
  <c r="U53" i="6" s="1"/>
  <c r="U54" i="6" s="1"/>
  <c r="U55" i="6" s="1"/>
  <c r="V5" i="6"/>
  <c r="AD6" i="6" l="1"/>
  <c r="AF12" i="6"/>
  <c r="W13" i="6"/>
  <c r="X5" i="6"/>
  <c r="AC5" i="6" s="1"/>
  <c r="AE5" i="6"/>
  <c r="Q7" i="6"/>
  <c r="R17" i="6"/>
  <c r="V6" i="6"/>
  <c r="AD7" i="6" l="1"/>
  <c r="AF13" i="6"/>
  <c r="W14" i="6"/>
  <c r="V7" i="6"/>
  <c r="X6" i="6"/>
  <c r="AC6" i="6" s="1"/>
  <c r="AE6" i="6"/>
  <c r="Q8" i="6"/>
  <c r="R18" i="6"/>
  <c r="AD8" i="6" l="1"/>
  <c r="AF14" i="6"/>
  <c r="W15" i="6"/>
  <c r="G32" i="24"/>
  <c r="G33" i="24" s="1"/>
  <c r="G34" i="24" s="1"/>
  <c r="G35" i="24" s="1"/>
  <c r="G36" i="24" s="1"/>
  <c r="G37" i="24" s="1"/>
  <c r="G38" i="24" s="1"/>
  <c r="G39" i="24" s="1"/>
  <c r="G40" i="24" s="1"/>
  <c r="G41" i="24" s="1"/>
  <c r="G42" i="24" s="1"/>
  <c r="G43" i="24" s="1"/>
  <c r="G44" i="24" s="1"/>
  <c r="G45" i="24" s="1"/>
  <c r="G46" i="24" s="1"/>
  <c r="G47" i="24" s="1"/>
  <c r="G48" i="24" s="1"/>
  <c r="G49" i="24" s="1"/>
  <c r="G50" i="24" s="1"/>
  <c r="G51" i="24" s="1"/>
  <c r="G52" i="24" s="1"/>
  <c r="G53" i="24" s="1"/>
  <c r="G54" i="24" s="1"/>
  <c r="G55" i="24" s="1"/>
  <c r="G56" i="24" s="1"/>
  <c r="G57" i="24" s="1"/>
  <c r="G58" i="24" s="1"/>
  <c r="G59" i="24" s="1"/>
  <c r="C5" i="4" s="1"/>
  <c r="C10" i="4" s="1"/>
  <c r="X7" i="6"/>
  <c r="AC7" i="6" s="1"/>
  <c r="AE7" i="6"/>
  <c r="Q9" i="6"/>
  <c r="R19" i="6"/>
  <c r="V8" i="6"/>
  <c r="AD9" i="6" l="1"/>
  <c r="AF15" i="6"/>
  <c r="AF16" i="6"/>
  <c r="C11" i="4"/>
  <c r="C13" i="4" s="1"/>
  <c r="X8" i="6"/>
  <c r="AC8" i="6" s="1"/>
  <c r="AE8" i="6"/>
  <c r="Q10" i="6"/>
  <c r="R20" i="6"/>
  <c r="V9" i="6"/>
  <c r="AD10" i="6" l="1"/>
  <c r="X9" i="6"/>
  <c r="AC9" i="6" s="1"/>
  <c r="AE9" i="6"/>
  <c r="Q11" i="6"/>
  <c r="R21" i="6"/>
  <c r="V10" i="6"/>
  <c r="AD11" i="6" l="1"/>
  <c r="X10" i="6"/>
  <c r="AC10" i="6" s="1"/>
  <c r="AE10" i="6"/>
  <c r="Q12" i="6"/>
  <c r="R22" i="6"/>
  <c r="V11" i="6"/>
  <c r="AD12" i="6" l="1"/>
  <c r="X11" i="6"/>
  <c r="AC11" i="6" s="1"/>
  <c r="AE11" i="6"/>
  <c r="Q13" i="6"/>
  <c r="R23" i="6"/>
  <c r="V12" i="6"/>
  <c r="AD13" i="6" l="1"/>
  <c r="AE12" i="6"/>
  <c r="X12" i="6"/>
  <c r="AC12" i="6" s="1"/>
  <c r="Q14" i="6"/>
  <c r="R24" i="6"/>
  <c r="V13" i="6"/>
  <c r="AD14" i="6" l="1"/>
  <c r="AE13" i="6"/>
  <c r="X13" i="6"/>
  <c r="AC13" i="6" s="1"/>
  <c r="Q15" i="6"/>
  <c r="R25" i="6"/>
  <c r="V14" i="6"/>
  <c r="AE14" i="6" s="1"/>
  <c r="AD15" i="6" l="1"/>
  <c r="X14" i="6"/>
  <c r="AC14" i="6" s="1"/>
  <c r="Q16" i="6"/>
  <c r="R26" i="6"/>
  <c r="V15" i="6"/>
  <c r="AE15" i="6" s="1"/>
  <c r="AD16" i="6" l="1"/>
  <c r="X15" i="6"/>
  <c r="Q17" i="6"/>
  <c r="R27" i="6"/>
  <c r="V16" i="6"/>
  <c r="AE16" i="6" s="1"/>
  <c r="AD17" i="6" l="1"/>
  <c r="X16" i="6"/>
  <c r="AC15" i="6"/>
  <c r="Q18" i="6"/>
  <c r="R28" i="6"/>
  <c r="V17" i="6"/>
  <c r="AE17" i="6" s="1"/>
  <c r="AD18" i="6" l="1"/>
  <c r="X17" i="6"/>
  <c r="AC17" i="6" s="1"/>
  <c r="AC16" i="6"/>
  <c r="Q19" i="6"/>
  <c r="R29" i="6"/>
  <c r="V18" i="6"/>
  <c r="AE18" i="6" s="1"/>
  <c r="AD19" i="6" l="1"/>
  <c r="X18" i="6"/>
  <c r="Q20" i="6"/>
  <c r="R30" i="6"/>
  <c r="V19" i="6"/>
  <c r="AE19" i="6" s="1"/>
  <c r="X19" i="6" l="1"/>
  <c r="AC18" i="6"/>
  <c r="AD20" i="6"/>
  <c r="Q21" i="6"/>
  <c r="R31" i="6"/>
  <c r="V20" i="6"/>
  <c r="AE20" i="6" s="1"/>
  <c r="AD21" i="6" l="1"/>
  <c r="X20" i="6"/>
  <c r="AC19" i="6"/>
  <c r="Q22" i="6"/>
  <c r="R32" i="6"/>
  <c r="V21" i="6"/>
  <c r="AE21" i="6" s="1"/>
  <c r="X21" i="6" l="1"/>
  <c r="AC20" i="6"/>
  <c r="AD22" i="6"/>
  <c r="Q23" i="6"/>
  <c r="R33" i="6"/>
  <c r="V22" i="6"/>
  <c r="AE22" i="6" s="1"/>
  <c r="AD24" i="6" l="1"/>
  <c r="AD23" i="6"/>
  <c r="X22" i="6"/>
  <c r="AC21" i="6"/>
  <c r="Q24" i="6"/>
  <c r="R34" i="6"/>
  <c r="V23" i="6"/>
  <c r="AE23" i="6" s="1"/>
  <c r="AD25" i="6" l="1"/>
  <c r="X23" i="6"/>
  <c r="AC22" i="6"/>
  <c r="Q25" i="6"/>
  <c r="R35" i="6"/>
  <c r="V24" i="6"/>
  <c r="AE24" i="6" s="1"/>
  <c r="AD26" i="6" l="1"/>
  <c r="X24" i="6"/>
  <c r="AC23" i="6"/>
  <c r="Q26" i="6"/>
  <c r="R36" i="6"/>
  <c r="V25" i="6"/>
  <c r="AE25" i="6" s="1"/>
  <c r="X25" i="6" l="1"/>
  <c r="AC24" i="6"/>
  <c r="AD27" i="6"/>
  <c r="Q27" i="6"/>
  <c r="R37" i="6"/>
  <c r="V26" i="6"/>
  <c r="AE26" i="6" s="1"/>
  <c r="X26" i="6" l="1"/>
  <c r="AC25" i="6"/>
  <c r="Q28" i="6"/>
  <c r="R38" i="6"/>
  <c r="V27" i="6"/>
  <c r="AE27" i="6" s="1"/>
  <c r="X27" i="6" l="1"/>
  <c r="AC26" i="6"/>
  <c r="Q29" i="6"/>
  <c r="R39" i="6"/>
  <c r="V28" i="6"/>
  <c r="AC27" i="6" l="1"/>
  <c r="Q30" i="6"/>
  <c r="R40" i="6"/>
  <c r="V29" i="6"/>
  <c r="Q31" i="6" l="1"/>
  <c r="R41" i="6"/>
  <c r="V30" i="6"/>
  <c r="V31" i="6" s="1"/>
  <c r="V32" i="6" s="1"/>
  <c r="V33" i="6" s="1"/>
  <c r="V34" i="6" s="1"/>
  <c r="V35" i="6" s="1"/>
  <c r="V36" i="6" s="1"/>
  <c r="V37" i="6" s="1"/>
  <c r="V38" i="6" s="1"/>
  <c r="V39" i="6" s="1"/>
  <c r="V40" i="6" s="1"/>
  <c r="V41" i="6" s="1"/>
  <c r="Q32" i="6" l="1"/>
  <c r="R42" i="6"/>
  <c r="V42" i="6"/>
  <c r="V43" i="6" s="1"/>
  <c r="V44" i="6" s="1"/>
  <c r="Q33" i="6" l="1"/>
  <c r="R43" i="6"/>
  <c r="V45" i="6"/>
  <c r="Q34" i="6" l="1"/>
  <c r="R44" i="6"/>
  <c r="V46" i="6"/>
  <c r="Q35" i="6" l="1"/>
  <c r="R45" i="6"/>
  <c r="V47" i="6"/>
  <c r="V48" i="6" s="1"/>
  <c r="V49" i="6" s="1"/>
  <c r="V50" i="6" s="1"/>
  <c r="V51" i="6" s="1"/>
  <c r="Q36" i="6" l="1"/>
  <c r="R46" i="6"/>
  <c r="V52" i="6"/>
  <c r="V53" i="6" s="1"/>
  <c r="V54" i="6" s="1"/>
  <c r="Q37" i="6" l="1"/>
  <c r="R47" i="6"/>
  <c r="V55" i="6"/>
  <c r="Q38" i="6" l="1"/>
  <c r="R48" i="6"/>
  <c r="Q39" i="6" l="1"/>
  <c r="R49" i="6"/>
  <c r="Q40" i="6" l="1"/>
  <c r="R50" i="6"/>
  <c r="Q41" i="6" l="1"/>
  <c r="R51" i="6"/>
  <c r="Q42" i="6" l="1"/>
  <c r="R52" i="6"/>
  <c r="Q43" i="6" l="1"/>
  <c r="R53" i="6"/>
  <c r="Q44" i="6" l="1"/>
  <c r="R54" i="6"/>
  <c r="Q45" i="6" l="1"/>
  <c r="R55" i="6"/>
  <c r="Q46" i="6" l="1"/>
  <c r="Q47" i="6" l="1"/>
  <c r="Q48" i="6" l="1"/>
  <c r="Q49" i="6" l="1"/>
  <c r="Q50" i="6" l="1"/>
  <c r="Q51" i="6" l="1"/>
  <c r="Q52" i="6" l="1"/>
  <c r="Q53" i="6" l="1"/>
  <c r="Q54" i="6" l="1"/>
  <c r="Q55" i="6" l="1"/>
</calcChain>
</file>

<file path=xl/sharedStrings.xml><?xml version="1.0" encoding="utf-8"?>
<sst xmlns="http://schemas.openxmlformats.org/spreadsheetml/2006/main" count="215" uniqueCount="106">
  <si>
    <t>Beraamde lewering vs NOK skatting / Delivery Estimate vs CEC Estimate</t>
  </si>
  <si>
    <t>2026/27 bemarkingsjaar</t>
  </si>
  <si>
    <t>Sonneblom / Sunflower</t>
  </si>
  <si>
    <t xml:space="preserve">Total deliveries  (tons) </t>
  </si>
  <si>
    <t xml:space="preserve">Totale lewerings  (tonne) </t>
  </si>
  <si>
    <t xml:space="preserve"> CEC production estimate (tons)</t>
  </si>
  <si>
    <t xml:space="preserve"> NOK produksieskatting (ton)</t>
  </si>
  <si>
    <t>Adjustment for on farm consumption &amp; storage (tons)</t>
  </si>
  <si>
    <t xml:space="preserve"> </t>
  </si>
  <si>
    <t>Adjustment for seed retention</t>
  </si>
  <si>
    <t>Aanpassing vir saad terughouding</t>
  </si>
  <si>
    <t>Crop estimate MINUS farm consumption, storage, seed retention etc</t>
  </si>
  <si>
    <t>Produksieskatting MIN plaasverbruik, stoor, saad terughouding ens</t>
  </si>
  <si>
    <t>Deliveries as % of CEC estimate minus retensions (%)</t>
  </si>
  <si>
    <t>Lewerings as % van die NOK skatting minus terughoudings(%)</t>
  </si>
  <si>
    <t>Outstanding after adjustment (tons)</t>
  </si>
  <si>
    <t>Uitstaande op NOK na aanpassings (tonne)</t>
  </si>
  <si>
    <t>Remaining weeks for delivery</t>
  </si>
  <si>
    <t>Uitstaande weke vir lewering</t>
  </si>
  <si>
    <t>Delivery tempo needed to obtain CEC estimate</t>
  </si>
  <si>
    <t>Lewerings tempo benodig</t>
  </si>
  <si>
    <t>Previous 3-year average deliveries</t>
  </si>
  <si>
    <t>Afgelope 3 jaar gemiddelde lewerings</t>
  </si>
  <si>
    <t>Previous 5-year average deliveries</t>
  </si>
  <si>
    <t>Afgelope 5 jaar gemiddelde lewerings</t>
  </si>
  <si>
    <t>SAGIS - Sonneblomsaad weeklikse produsentelewerings</t>
  </si>
  <si>
    <t>Sonneblomsaad / Sunflower seed</t>
  </si>
  <si>
    <t>Bemarkingseisoen week</t>
  </si>
  <si>
    <t>Week geëindig</t>
  </si>
  <si>
    <t>Prod lewerings</t>
  </si>
  <si>
    <t>Regstellings</t>
  </si>
  <si>
    <t>Periode totaal</t>
  </si>
  <si>
    <t>Prog Totaal</t>
  </si>
  <si>
    <t>Marketing season week</t>
  </si>
  <si>
    <t>Week ending</t>
  </si>
  <si>
    <t>Prod deliveries</t>
  </si>
  <si>
    <t>Adjustments</t>
  </si>
  <si>
    <t>Period Total</t>
  </si>
  <si>
    <t>Prog Total</t>
  </si>
  <si>
    <t>Produsente lewerings in 2024/25 bemarkingseisoen / Producer deliveries in 2024/25 marketing season</t>
  </si>
  <si>
    <t xml:space="preserve">  </t>
  </si>
  <si>
    <t>Sunflower - Weekly delivery comparison /Sojabone - Weeklikse lewerings vergelyking</t>
  </si>
  <si>
    <t>Progressive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</si>
  <si>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</si>
  <si>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</si>
  <si>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</si>
  <si>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</si>
  <si>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</si>
  <si>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</si>
  <si>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</si>
  <si>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</si>
  <si>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</si>
  <si>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3-year average</t>
  </si>
  <si>
    <t>5-year average</t>
  </si>
  <si>
    <t>2026/27*</t>
  </si>
  <si>
    <t>Prog 5-year average</t>
  </si>
  <si>
    <t>Prog 3-year average</t>
  </si>
  <si>
    <t>2024 CEC</t>
  </si>
  <si>
    <t>2025 CEC</t>
  </si>
  <si>
    <t>2026 CEC</t>
  </si>
  <si>
    <t>current - 5ya</t>
  </si>
  <si>
    <t>Current -3ya</t>
  </si>
  <si>
    <t>current-previous</t>
  </si>
  <si>
    <t>week on week change</t>
  </si>
  <si>
    <t>NOK Finale skatting</t>
  </si>
  <si>
    <t>708300</t>
  </si>
  <si>
    <t>Farm consumption, storage, seed retention etc</t>
  </si>
  <si>
    <t>NOK - Farm use and seed retention</t>
  </si>
  <si>
    <t>Opsomming</t>
  </si>
  <si>
    <t>2026/27**</t>
  </si>
  <si>
    <t>Totale lewerings/Total deliveries</t>
  </si>
  <si>
    <t>% Gelewer van Oesskatting/% delivered crop estimate</t>
  </si>
  <si>
    <t>Footnote:</t>
  </si>
  <si>
    <t xml:space="preserve">Remember that the actual producer deliveries as compared with the CEC include early deliveries for February and March as well as data for week 1 - 44. </t>
  </si>
  <si>
    <t>Therefore the comparison in this summary table ends at week 44 whereafter it is assumed that the early deliveries for the next season continues from week 45</t>
  </si>
  <si>
    <t>%  Lewerings vanaf week 16-44 / Oesskatting</t>
  </si>
  <si>
    <t>Produsente lewerings in 2019/20 bemarkingseisoen / Producer deliveries in 2019/20 marketing season</t>
  </si>
  <si>
    <t>Produsente lewerings in 2020/2021 bemarkingseisoen / Producer deliveries in 2020/2021 marketing season</t>
  </si>
  <si>
    <t>Produsente lewerings in 2021/2022 bemarkingseisoen / Producer deliveries in 2021/2022 marketing season</t>
  </si>
  <si>
    <t>Produsente lewerings in 2022/23 bemarkingseisoen / Producer deliveries in 2022/23 marketing season</t>
  </si>
  <si>
    <t>Produsente lewerings in 2023/24 bemarkingseisoen / Producer deliveries in 2023/24 marketing season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</si>
  <si>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</si>
  <si>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</si>
  <si>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</si>
  <si>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</si>
  <si>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</si>
  <si>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</si>
  <si>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</si>
  <si>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</si>
  <si>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</si>
  <si>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</si>
  <si>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</si>
  <si>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</si>
  <si>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</si>
  <si>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</si>
  <si>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</si>
  <si>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</si>
  <si>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</si>
  <si>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</si>
  <si>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</si>
  <si>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</si>
  <si>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</si>
  <si>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</si>
  <si>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</si>
  <si>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</si>
  <si>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15/08 - 21/08/2026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</si>
</sst>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[$-409]d\-mmm\-yy;@"/>
    <numFmt numFmtId="168" formatCode="0.000"/>
  </numFmts>
  <fonts count="53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"/>
      <color indexed="12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mbria"/>
      <family val="2"/>
      <scheme val="major"/>
    </font>
    <font>
      <b/>
      <sz val="12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1"/>
      <name val="Aptos"/>
      <family val="2"/>
    </font>
    <font>
      <sz val="11"/>
      <color indexed="10"/>
      <name val="Aptos"/>
      <family val="2"/>
    </font>
    <font>
      <sz val="11"/>
      <color indexed="12"/>
      <name val="Aptos"/>
      <family val="2"/>
    </font>
    <font>
      <sz val="9"/>
      <name val="Aptos"/>
      <family val="2"/>
    </font>
    <font>
      <b/>
      <sz val="11"/>
      <color theme="3"/>
      <name val="Aptos"/>
      <family val="2"/>
    </font>
    <font>
      <b/>
      <sz val="11"/>
      <name val="Aptos"/>
      <family val="2"/>
    </font>
    <font>
      <b/>
      <sz val="14"/>
      <name val="Aptos"/>
      <family val="2"/>
    </font>
    <font>
      <b/>
      <sz val="9"/>
      <name val="Aptos"/>
      <family val="2"/>
    </font>
    <font>
      <sz val="11"/>
      <color rgb="FF3F3F76"/>
      <name val="Aptos"/>
      <family val="2"/>
    </font>
    <font>
      <sz val="9"/>
      <color indexed="10"/>
      <name val="Aptos"/>
      <family val="2"/>
    </font>
    <font>
      <sz val="9"/>
      <color indexed="12"/>
      <name val="Aptos"/>
      <family val="2"/>
    </font>
    <font>
      <sz val="10"/>
      <name val="Aptos"/>
      <family val="2"/>
    </font>
    <font>
      <sz val="10"/>
      <color rgb="FF00B050"/>
      <name val="Aptos"/>
      <family val="2"/>
    </font>
    <font>
      <b/>
      <sz val="10"/>
      <color theme="9" tint="-0.249977111117893"/>
      <name val="Aptos"/>
      <family val="2"/>
    </font>
    <font>
      <b/>
      <sz val="16"/>
      <color theme="8" tint="-0.499984740745262"/>
      <name val="Aptos"/>
      <family val="2"/>
    </font>
    <font>
      <sz val="16"/>
      <color theme="8" tint="-0.49998474074526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E9344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double">
        <color theme="4"/>
      </bottom>
      <diagonal/>
    </border>
    <border>
      <left/>
      <right style="medium">
        <color indexed="64"/>
      </right>
      <top/>
      <bottom style="double">
        <color theme="4"/>
      </bottom>
      <diagonal/>
    </border>
    <border>
      <left style="medium">
        <color indexed="64"/>
      </left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double">
        <color theme="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theme="4"/>
      </top>
      <bottom style="double">
        <color theme="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indexed="64"/>
      </right>
      <top style="thin">
        <color rgb="FF3F3F3F"/>
      </top>
      <bottom/>
      <diagonal/>
    </border>
    <border>
      <left/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medium">
        <color theme="4" tint="0.39997558519241921"/>
      </top>
      <bottom style="medium">
        <color indexed="64"/>
      </bottom>
      <diagonal/>
    </border>
    <border>
      <left/>
      <right/>
      <top style="medium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medium">
        <color indexed="64"/>
      </right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</borders>
  <cellStyleXfs count="38">
    <xf numFmtId="0" fontId="0" fillId="0" borderId="0"/>
    <xf numFmtId="0" fontId="17" fillId="2" borderId="0" applyNumberFormat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1" fillId="0" borderId="33" applyNumberFormat="0" applyFill="0" applyAlignment="0" applyProtection="0"/>
    <xf numFmtId="0" fontId="22" fillId="4" borderId="30" applyNumberFormat="0" applyAlignment="0" applyProtection="0"/>
    <xf numFmtId="0" fontId="8" fillId="0" borderId="0"/>
    <xf numFmtId="0" fontId="15" fillId="0" borderId="0">
      <alignment vertical="top"/>
    </xf>
    <xf numFmtId="0" fontId="8" fillId="0" borderId="0"/>
    <xf numFmtId="0" fontId="23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3" borderId="34" applyNumberFormat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35" applyNumberFormat="0" applyFill="0" applyAlignment="0" applyProtection="0"/>
  </cellStyleXfs>
  <cellXfs count="2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166" fontId="3" fillId="0" borderId="0" xfId="2" applyNumberFormat="1" applyFont="1"/>
    <xf numFmtId="166" fontId="5" fillId="0" borderId="0" xfId="2" applyNumberFormat="1" applyFont="1"/>
    <xf numFmtId="0" fontId="5" fillId="0" borderId="0" xfId="0" applyFont="1"/>
    <xf numFmtId="166" fontId="6" fillId="0" borderId="0" xfId="2" applyNumberFormat="1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0" fontId="9" fillId="0" borderId="4" xfId="0" applyFont="1" applyBorder="1"/>
    <xf numFmtId="0" fontId="21" fillId="0" borderId="33" xfId="18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166" fontId="11" fillId="0" borderId="5" xfId="2" applyNumberFormat="1" applyFont="1" applyBorder="1"/>
    <xf numFmtId="0" fontId="10" fillId="0" borderId="6" xfId="0" applyFont="1" applyBorder="1" applyAlignment="1">
      <alignment horizontal="center"/>
    </xf>
    <xf numFmtId="166" fontId="12" fillId="0" borderId="7" xfId="9" applyNumberFormat="1" applyFont="1" applyBorder="1"/>
    <xf numFmtId="0" fontId="10" fillId="0" borderId="8" xfId="0" applyFont="1" applyBorder="1" applyAlignment="1">
      <alignment horizontal="center"/>
    </xf>
    <xf numFmtId="166" fontId="12" fillId="0" borderId="5" xfId="9" applyNumberFormat="1" applyFont="1" applyBorder="1"/>
    <xf numFmtId="166" fontId="10" fillId="0" borderId="0" xfId="2" applyNumberFormat="1" applyFont="1"/>
    <xf numFmtId="166" fontId="11" fillId="0" borderId="0" xfId="2" applyNumberFormat="1" applyFont="1"/>
    <xf numFmtId="166" fontId="12" fillId="0" borderId="0" xfId="2" applyNumberFormat="1" applyFont="1"/>
    <xf numFmtId="0" fontId="3" fillId="0" borderId="9" xfId="0" applyFont="1" applyBorder="1"/>
    <xf numFmtId="49" fontId="3" fillId="0" borderId="10" xfId="0" applyNumberFormat="1" applyFont="1" applyBorder="1"/>
    <xf numFmtId="166" fontId="22" fillId="4" borderId="5" xfId="19" applyNumberFormat="1" applyBorder="1"/>
    <xf numFmtId="1" fontId="10" fillId="0" borderId="0" xfId="0" applyNumberFormat="1" applyFont="1"/>
    <xf numFmtId="1" fontId="21" fillId="0" borderId="33" xfId="18" applyNumberFormat="1" applyAlignment="1">
      <alignment horizontal="center" vertical="center" wrapText="1"/>
    </xf>
    <xf numFmtId="1" fontId="22" fillId="4" borderId="5" xfId="19" applyNumberFormat="1" applyBorder="1"/>
    <xf numFmtId="1" fontId="3" fillId="0" borderId="0" xfId="0" applyNumberFormat="1" applyFont="1"/>
    <xf numFmtId="1" fontId="10" fillId="0" borderId="0" xfId="2" applyNumberFormat="1" applyFont="1"/>
    <xf numFmtId="1" fontId="3" fillId="0" borderId="0" xfId="2" applyNumberFormat="1" applyFont="1"/>
    <xf numFmtId="0" fontId="27" fillId="0" borderId="38" xfId="37" applyBorder="1"/>
    <xf numFmtId="0" fontId="20" fillId="5" borderId="11" xfId="17" applyFill="1" applyBorder="1" applyAlignment="1">
      <alignment horizontal="center"/>
    </xf>
    <xf numFmtId="0" fontId="20" fillId="5" borderId="12" xfId="17" applyFill="1" applyBorder="1" applyAlignment="1">
      <alignment horizontal="center"/>
    </xf>
    <xf numFmtId="49" fontId="20" fillId="5" borderId="6" xfId="17" applyNumberFormat="1" applyFill="1" applyBorder="1" applyAlignment="1">
      <alignment horizontal="center"/>
    </xf>
    <xf numFmtId="0" fontId="25" fillId="3" borderId="39" xfId="31" applyBorder="1"/>
    <xf numFmtId="49" fontId="25" fillId="3" borderId="13" xfId="31" applyNumberFormat="1" applyBorder="1"/>
    <xf numFmtId="0" fontId="18" fillId="0" borderId="15" xfId="15" applyBorder="1" applyAlignment="1">
      <alignment wrapText="1"/>
    </xf>
    <xf numFmtId="0" fontId="18" fillId="0" borderId="16" xfId="15" applyBorder="1" applyAlignment="1">
      <alignment wrapText="1"/>
    </xf>
    <xf numFmtId="0" fontId="20" fillId="5" borderId="18" xfId="17" applyFill="1" applyBorder="1" applyAlignment="1">
      <alignment horizontal="center"/>
    </xf>
    <xf numFmtId="166" fontId="25" fillId="3" borderId="17" xfId="7" applyNumberFormat="1" applyFont="1" applyFill="1" applyBorder="1" applyAlignment="1">
      <alignment horizontal="center"/>
    </xf>
    <xf numFmtId="49" fontId="25" fillId="3" borderId="43" xfId="31" applyNumberFormat="1" applyBorder="1"/>
    <xf numFmtId="0" fontId="20" fillId="5" borderId="19" xfId="17" applyFill="1" applyBorder="1" applyAlignment="1"/>
    <xf numFmtId="49" fontId="27" fillId="0" borderId="44" xfId="37" applyNumberFormat="1" applyBorder="1"/>
    <xf numFmtId="166" fontId="22" fillId="4" borderId="5" xfId="2" applyNumberFormat="1" applyFont="1" applyFill="1" applyBorder="1"/>
    <xf numFmtId="164" fontId="22" fillId="4" borderId="5" xfId="19" applyNumberFormat="1" applyBorder="1"/>
    <xf numFmtId="49" fontId="27" fillId="0" borderId="0" xfId="37" applyNumberFormat="1" applyBorder="1"/>
    <xf numFmtId="0" fontId="28" fillId="0" borderId="2" xfId="37" applyFont="1" applyBorder="1"/>
    <xf numFmtId="167" fontId="10" fillId="0" borderId="0" xfId="0" applyNumberFormat="1" applyFont="1"/>
    <xf numFmtId="167" fontId="9" fillId="0" borderId="20" xfId="0" applyNumberFormat="1" applyFont="1" applyBorder="1"/>
    <xf numFmtId="167" fontId="21" fillId="0" borderId="33" xfId="18" applyNumberFormat="1" applyAlignment="1">
      <alignment horizontal="center" vertical="center" wrapText="1"/>
    </xf>
    <xf numFmtId="167" fontId="10" fillId="0" borderId="6" xfId="0" applyNumberFormat="1" applyFont="1" applyBorder="1" applyAlignment="1">
      <alignment horizontal="center"/>
    </xf>
    <xf numFmtId="167" fontId="3" fillId="0" borderId="0" xfId="0" applyNumberFormat="1" applyFont="1"/>
    <xf numFmtId="0" fontId="20" fillId="5" borderId="22" xfId="17" applyFill="1" applyBorder="1" applyAlignment="1">
      <alignment horizontal="center"/>
    </xf>
    <xf numFmtId="166" fontId="25" fillId="3" borderId="13" xfId="7" applyNumberFormat="1" applyFont="1" applyFill="1" applyBorder="1" applyAlignment="1">
      <alignment horizontal="center"/>
    </xf>
    <xf numFmtId="15" fontId="22" fillId="4" borderId="5" xfId="19" applyNumberFormat="1" applyBorder="1" applyAlignment="1">
      <alignment horizontal="center"/>
    </xf>
    <xf numFmtId="49" fontId="25" fillId="3" borderId="49" xfId="31" applyNumberFormat="1" applyBorder="1"/>
    <xf numFmtId="166" fontId="12" fillId="0" borderId="6" xfId="9" applyNumberFormat="1" applyFont="1" applyBorder="1"/>
    <xf numFmtId="9" fontId="25" fillId="3" borderId="50" xfId="31" applyNumberFormat="1" applyBorder="1" applyAlignment="1">
      <alignment horizontal="center"/>
    </xf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23" xfId="0" applyFont="1" applyBorder="1" applyAlignment="1">
      <alignment horizontal="center"/>
    </xf>
    <xf numFmtId="166" fontId="22" fillId="4" borderId="46" xfId="19" applyNumberFormat="1" applyBorder="1" applyAlignment="1">
      <alignment horizontal="center"/>
    </xf>
    <xf numFmtId="0" fontId="2" fillId="0" borderId="18" xfId="20" applyFont="1" applyBorder="1" applyAlignment="1">
      <alignment horizontal="center"/>
    </xf>
    <xf numFmtId="166" fontId="27" fillId="0" borderId="47" xfId="37" applyNumberFormat="1" applyBorder="1" applyAlignment="1">
      <alignment horizontal="center"/>
    </xf>
    <xf numFmtId="166" fontId="28" fillId="0" borderId="21" xfId="37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6" fontId="29" fillId="0" borderId="48" xfId="19" applyNumberFormat="1" applyFont="1" applyFill="1" applyBorder="1" applyAlignment="1">
      <alignment horizontal="center"/>
    </xf>
    <xf numFmtId="166" fontId="29" fillId="0" borderId="0" xfId="19" applyNumberFormat="1" applyFont="1" applyFill="1" applyBorder="1" applyAlignment="1">
      <alignment horizontal="center"/>
    </xf>
    <xf numFmtId="166" fontId="22" fillId="4" borderId="21" xfId="19" applyNumberFormat="1" applyBorder="1" applyAlignment="1">
      <alignment horizontal="center"/>
    </xf>
    <xf numFmtId="166" fontId="25" fillId="3" borderId="14" xfId="31" applyNumberFormat="1" applyBorder="1" applyAlignment="1">
      <alignment horizontal="center"/>
    </xf>
    <xf numFmtId="166" fontId="25" fillId="3" borderId="17" xfId="31" applyNumberFormat="1" applyBorder="1" applyAlignment="1">
      <alignment horizontal="center"/>
    </xf>
    <xf numFmtId="0" fontId="2" fillId="0" borderId="10" xfId="20" applyFont="1" applyBorder="1" applyAlignment="1">
      <alignment horizontal="center"/>
    </xf>
    <xf numFmtId="166" fontId="28" fillId="0" borderId="2" xfId="37" applyNumberFormat="1" applyFont="1" applyBorder="1" applyAlignment="1">
      <alignment horizontal="center"/>
    </xf>
    <xf numFmtId="0" fontId="18" fillId="0" borderId="16" xfId="15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166" fontId="3" fillId="0" borderId="5" xfId="0" applyNumberFormat="1" applyFont="1" applyBorder="1"/>
    <xf numFmtId="3" fontId="3" fillId="0" borderId="5" xfId="0" applyNumberFormat="1" applyFont="1" applyBorder="1"/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6" fontId="22" fillId="4" borderId="46" xfId="19" applyNumberFormat="1" applyBorder="1" applyAlignment="1">
      <alignment horizontal="center" vertical="center"/>
    </xf>
    <xf numFmtId="0" fontId="2" fillId="0" borderId="18" xfId="20" applyFont="1" applyBorder="1" applyAlignment="1">
      <alignment horizontal="center" vertical="center"/>
    </xf>
    <xf numFmtId="0" fontId="20" fillId="5" borderId="11" xfId="17" applyFill="1" applyBorder="1" applyAlignment="1">
      <alignment horizontal="center" vertical="center"/>
    </xf>
    <xf numFmtId="166" fontId="27" fillId="0" borderId="47" xfId="37" applyNumberFormat="1" applyBorder="1" applyAlignment="1">
      <alignment horizontal="center" vertical="center"/>
    </xf>
    <xf numFmtId="166" fontId="28" fillId="0" borderId="21" xfId="37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9" fontId="3" fillId="0" borderId="0" xfId="32" applyFont="1"/>
    <xf numFmtId="168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0" fillId="5" borderId="18" xfId="17" applyFill="1" applyBorder="1" applyAlignment="1"/>
    <xf numFmtId="166" fontId="32" fillId="0" borderId="47" xfId="37" applyNumberFormat="1" applyFont="1" applyBorder="1" applyAlignment="1">
      <alignment horizontal="center"/>
    </xf>
    <xf numFmtId="166" fontId="25" fillId="3" borderId="14" xfId="7" applyNumberFormat="1" applyFont="1" applyFill="1" applyBorder="1" applyAlignment="1">
      <alignment horizontal="center"/>
    </xf>
    <xf numFmtId="166" fontId="22" fillId="4" borderId="59" xfId="19" applyNumberFormat="1" applyBorder="1" applyAlignment="1">
      <alignment horizontal="center"/>
    </xf>
    <xf numFmtId="166" fontId="22" fillId="4" borderId="59" xfId="19" applyNumberFormat="1" applyBorder="1" applyAlignment="1">
      <alignment horizontal="center" vertical="center"/>
    </xf>
    <xf numFmtId="2" fontId="25" fillId="3" borderId="5" xfId="31" applyNumberFormat="1" applyBorder="1" applyAlignment="1">
      <alignment horizontal="center"/>
    </xf>
    <xf numFmtId="166" fontId="22" fillId="0" borderId="5" xfId="19" applyNumberFormat="1" applyFill="1" applyBorder="1" applyAlignment="1">
      <alignment horizontal="center"/>
    </xf>
    <xf numFmtId="166" fontId="25" fillId="3" borderId="5" xfId="7" applyNumberFormat="1" applyFont="1" applyFill="1" applyBorder="1" applyAlignment="1">
      <alignment horizontal="center"/>
    </xf>
    <xf numFmtId="166" fontId="25" fillId="3" borderId="5" xfId="7" applyNumberFormat="1" applyFont="1" applyFill="1" applyBorder="1" applyAlignment="1">
      <alignment horizontal="center" vertical="center"/>
    </xf>
    <xf numFmtId="0" fontId="20" fillId="5" borderId="60" xfId="17" applyFill="1" applyBorder="1" applyAlignment="1">
      <alignment horizontal="center"/>
    </xf>
    <xf numFmtId="0" fontId="17" fillId="0" borderId="0" xfId="1" applyFill="1" applyBorder="1" applyAlignment="1">
      <alignment horizontal="center"/>
    </xf>
    <xf numFmtId="0" fontId="25" fillId="3" borderId="61" xfId="31" applyBorder="1"/>
    <xf numFmtId="0" fontId="25" fillId="3" borderId="13" xfId="31" applyBorder="1"/>
    <xf numFmtId="0" fontId="25" fillId="5" borderId="13" xfId="31" applyFill="1" applyBorder="1"/>
    <xf numFmtId="49" fontId="25" fillId="5" borderId="13" xfId="31" applyNumberFormat="1" applyFill="1" applyBorder="1"/>
    <xf numFmtId="166" fontId="25" fillId="5" borderId="13" xfId="7" applyNumberFormat="1" applyFont="1" applyFill="1" applyBorder="1" applyAlignment="1">
      <alignment horizontal="center"/>
    </xf>
    <xf numFmtId="166" fontId="25" fillId="5" borderId="17" xfId="7" applyNumberFormat="1" applyFont="1" applyFill="1" applyBorder="1" applyAlignment="1">
      <alignment horizontal="center"/>
    </xf>
    <xf numFmtId="166" fontId="25" fillId="5" borderId="14" xfId="7" applyNumberFormat="1" applyFont="1" applyFill="1" applyBorder="1" applyAlignment="1">
      <alignment horizontal="center"/>
    </xf>
    <xf numFmtId="166" fontId="25" fillId="5" borderId="8" xfId="7" applyNumberFormat="1" applyFont="1" applyFill="1" applyBorder="1" applyAlignment="1">
      <alignment horizontal="center"/>
    </xf>
    <xf numFmtId="166" fontId="25" fillId="5" borderId="8" xfId="7" applyNumberFormat="1" applyFont="1" applyFill="1" applyBorder="1" applyAlignment="1">
      <alignment horizontal="center" vertical="center"/>
    </xf>
    <xf numFmtId="0" fontId="33" fillId="0" borderId="0" xfId="0" applyFont="1"/>
    <xf numFmtId="167" fontId="33" fillId="0" borderId="0" xfId="0" applyNumberFormat="1" applyFont="1"/>
    <xf numFmtId="1" fontId="33" fillId="0" borderId="0" xfId="0" applyNumberFormat="1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37" fillId="0" borderId="33" xfId="18" applyFont="1" applyAlignment="1">
      <alignment horizontal="center" vertical="center" wrapText="1"/>
    </xf>
    <xf numFmtId="167" fontId="37" fillId="0" borderId="33" xfId="18" applyNumberFormat="1" applyFont="1" applyAlignment="1">
      <alignment horizontal="center" vertical="center" wrapText="1"/>
    </xf>
    <xf numFmtId="1" fontId="37" fillId="0" borderId="33" xfId="18" applyNumberFormat="1" applyFont="1" applyAlignment="1">
      <alignment horizontal="center" vertical="center" wrapText="1"/>
    </xf>
    <xf numFmtId="0" fontId="40" fillId="0" borderId="0" xfId="0" applyFont="1"/>
    <xf numFmtId="0" fontId="33" fillId="0" borderId="6" xfId="0" applyFont="1" applyBorder="1" applyAlignment="1">
      <alignment horizontal="center"/>
    </xf>
    <xf numFmtId="167" fontId="33" fillId="0" borderId="6" xfId="0" applyNumberFormat="1" applyFont="1" applyBorder="1" applyAlignment="1">
      <alignment horizontal="center"/>
    </xf>
    <xf numFmtId="166" fontId="41" fillId="4" borderId="5" xfId="2" applyNumberFormat="1" applyFont="1" applyFill="1" applyBorder="1"/>
    <xf numFmtId="166" fontId="34" fillId="0" borderId="5" xfId="2" applyNumberFormat="1" applyFont="1" applyBorder="1"/>
    <xf numFmtId="166" fontId="35" fillId="0" borderId="7" xfId="9" applyNumberFormat="1" applyFont="1" applyBorder="1"/>
    <xf numFmtId="0" fontId="33" fillId="0" borderId="8" xfId="0" applyFont="1" applyBorder="1" applyAlignment="1">
      <alignment horizontal="center"/>
    </xf>
    <xf numFmtId="166" fontId="35" fillId="0" borderId="6" xfId="9" applyNumberFormat="1" applyFont="1" applyBorder="1"/>
    <xf numFmtId="0" fontId="33" fillId="0" borderId="5" xfId="0" applyFont="1" applyBorder="1" applyAlignment="1">
      <alignment horizontal="center"/>
    </xf>
    <xf numFmtId="166" fontId="36" fillId="0" borderId="0" xfId="0" applyNumberFormat="1" applyFont="1"/>
    <xf numFmtId="1" fontId="41" fillId="4" borderId="5" xfId="2" applyNumberFormat="1" applyFont="1" applyFill="1" applyBorder="1"/>
    <xf numFmtId="1" fontId="36" fillId="0" borderId="0" xfId="0" applyNumberFormat="1" applyFont="1"/>
    <xf numFmtId="1" fontId="33" fillId="0" borderId="0" xfId="2" applyNumberFormat="1" applyFont="1"/>
    <xf numFmtId="166" fontId="33" fillId="0" borderId="0" xfId="2" applyNumberFormat="1" applyFont="1"/>
    <xf numFmtId="166" fontId="34" fillId="0" borderId="0" xfId="2" applyNumberFormat="1" applyFont="1"/>
    <xf numFmtId="166" fontId="35" fillId="0" borderId="0" xfId="2" applyNumberFormat="1" applyFont="1"/>
    <xf numFmtId="1" fontId="36" fillId="0" borderId="0" xfId="2" applyNumberFormat="1" applyFont="1"/>
    <xf numFmtId="166" fontId="36" fillId="0" borderId="0" xfId="2" applyNumberFormat="1" applyFont="1"/>
    <xf numFmtId="166" fontId="42" fillId="0" borderId="0" xfId="2" applyNumberFormat="1" applyFont="1"/>
    <xf numFmtId="166" fontId="43" fillId="0" borderId="0" xfId="2" applyNumberFormat="1" applyFont="1"/>
    <xf numFmtId="167" fontId="36" fillId="0" borderId="0" xfId="0" applyNumberFormat="1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166" fontId="44" fillId="0" borderId="0" xfId="0" applyNumberFormat="1" applyFont="1"/>
    <xf numFmtId="0" fontId="45" fillId="0" borderId="0" xfId="0" applyFont="1"/>
    <xf numFmtId="15" fontId="46" fillId="0" borderId="0" xfId="0" applyNumberFormat="1" applyFont="1"/>
    <xf numFmtId="0" fontId="44" fillId="0" borderId="0" xfId="0" applyFont="1" applyAlignment="1">
      <alignment horizontal="right"/>
    </xf>
    <xf numFmtId="9" fontId="44" fillId="0" borderId="0" xfId="32" applyFont="1"/>
    <xf numFmtId="43" fontId="44" fillId="0" borderId="0" xfId="0" applyNumberFormat="1" applyFont="1"/>
    <xf numFmtId="0" fontId="38" fillId="0" borderId="4" xfId="0" applyFont="1" applyBorder="1"/>
    <xf numFmtId="167" fontId="38" fillId="0" borderId="20" xfId="0" applyNumberFormat="1" applyFont="1" applyBorder="1"/>
    <xf numFmtId="49" fontId="18" fillId="0" borderId="2" xfId="15" applyNumberFormat="1" applyBorder="1" applyAlignment="1">
      <alignment horizontal="center" wrapText="1"/>
    </xf>
    <xf numFmtId="49" fontId="18" fillId="0" borderId="0" xfId="15" applyNumberFormat="1" applyBorder="1" applyAlignment="1">
      <alignment horizontal="center" wrapText="1"/>
    </xf>
    <xf numFmtId="49" fontId="18" fillId="0" borderId="9" xfId="15" applyNumberFormat="1" applyBorder="1" applyAlignment="1">
      <alignment horizontal="center" wrapText="1"/>
    </xf>
    <xf numFmtId="49" fontId="18" fillId="0" borderId="10" xfId="15" applyNumberFormat="1" applyBorder="1" applyAlignment="1">
      <alignment horizontal="center" wrapText="1"/>
    </xf>
    <xf numFmtId="0" fontId="31" fillId="0" borderId="15" xfId="36" applyFont="1" applyBorder="1" applyAlignment="1">
      <alignment horizontal="left" wrapText="1"/>
    </xf>
    <xf numFmtId="0" fontId="31" fillId="0" borderId="16" xfId="36" applyFont="1" applyBorder="1" applyAlignment="1">
      <alignment horizontal="left" wrapText="1"/>
    </xf>
    <xf numFmtId="0" fontId="37" fillId="0" borderId="31" xfId="36" applyFont="1" applyBorder="1" applyAlignment="1">
      <alignment horizontal="center" wrapText="1"/>
    </xf>
    <xf numFmtId="0" fontId="37" fillId="0" borderId="55" xfId="16" applyFont="1" applyBorder="1" applyAlignment="1">
      <alignment horizontal="center"/>
    </xf>
    <xf numFmtId="0" fontId="37" fillId="0" borderId="56" xfId="16" applyFont="1" applyBorder="1" applyAlignment="1">
      <alignment horizontal="center"/>
    </xf>
    <xf numFmtId="0" fontId="37" fillId="0" borderId="57" xfId="16" applyFont="1" applyBorder="1" applyAlignment="1">
      <alignment horizontal="center"/>
    </xf>
    <xf numFmtId="0" fontId="37" fillId="0" borderId="58" xfId="16" applyFont="1" applyBorder="1" applyAlignment="1">
      <alignment horizontal="center"/>
    </xf>
    <xf numFmtId="0" fontId="37" fillId="0" borderId="31" xfId="36" applyFont="1" applyBorder="1" applyAlignment="1">
      <alignment horizontal="center"/>
    </xf>
    <xf numFmtId="0" fontId="37" fillId="0" borderId="31" xfId="16" applyFont="1" applyAlignment="1">
      <alignment horizontal="center"/>
    </xf>
    <xf numFmtId="0" fontId="21" fillId="0" borderId="31" xfId="16" applyFont="1" applyAlignment="1">
      <alignment horizontal="center"/>
    </xf>
    <xf numFmtId="0" fontId="30" fillId="0" borderId="31" xfId="36" applyFont="1" applyBorder="1" applyAlignment="1">
      <alignment horizontal="center"/>
    </xf>
    <xf numFmtId="0" fontId="21" fillId="0" borderId="28" xfId="16" applyFont="1" applyBorder="1" applyAlignment="1">
      <alignment horizontal="center"/>
    </xf>
    <xf numFmtId="0" fontId="21" fillId="0" borderId="29" xfId="16" applyFont="1" applyBorder="1" applyAlignment="1">
      <alignment horizontal="center"/>
    </xf>
    <xf numFmtId="0" fontId="21" fillId="0" borderId="55" xfId="16" applyFont="1" applyBorder="1" applyAlignment="1">
      <alignment horizontal="center"/>
    </xf>
    <xf numFmtId="0" fontId="21" fillId="0" borderId="56" xfId="16" applyFont="1" applyBorder="1" applyAlignment="1">
      <alignment horizontal="center"/>
    </xf>
    <xf numFmtId="0" fontId="47" fillId="0" borderId="15" xfId="36" applyFont="1" applyBorder="1" applyAlignment="1">
      <alignment horizontal="center"/>
    </xf>
    <xf numFmtId="0" fontId="47" fillId="0" borderId="16" xfId="36" applyFont="1" applyBorder="1" applyAlignment="1">
      <alignment horizontal="center"/>
    </xf>
    <xf numFmtId="0" fontId="47" fillId="0" borderId="27" xfId="36" applyFont="1" applyBorder="1" applyAlignment="1">
      <alignment horizontal="center"/>
    </xf>
    <xf numFmtId="0" fontId="47" fillId="0" borderId="9" xfId="16" applyFont="1" applyBorder="1" applyAlignment="1">
      <alignment horizontal="center"/>
    </xf>
    <xf numFmtId="0" fontId="47" fillId="0" borderId="10" xfId="16" applyFont="1" applyBorder="1" applyAlignment="1">
      <alignment horizontal="center"/>
    </xf>
    <xf numFmtId="0" fontId="47" fillId="0" borderId="26" xfId="16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0" fontId="47" fillId="0" borderId="6" xfId="18" applyFont="1" applyBorder="1" applyAlignment="1">
      <alignment horizontal="center"/>
    </xf>
    <xf numFmtId="0" fontId="48" fillId="0" borderId="1" xfId="0" applyFont="1" applyBorder="1"/>
    <xf numFmtId="0" fontId="49" fillId="0" borderId="36" xfId="37" applyFont="1" applyBorder="1" applyAlignment="1">
      <alignment horizontal="left"/>
    </xf>
    <xf numFmtId="166" fontId="50" fillId="0" borderId="42" xfId="37" applyNumberFormat="1" applyFont="1" applyBorder="1" applyAlignment="1">
      <alignment horizontal="right" vertical="center"/>
    </xf>
    <xf numFmtId="0" fontId="49" fillId="0" borderId="37" xfId="37" applyFont="1" applyBorder="1" applyAlignment="1">
      <alignment horizontal="right"/>
    </xf>
    <xf numFmtId="0" fontId="51" fillId="6" borderId="53" xfId="19" applyFont="1" applyFill="1" applyBorder="1" applyAlignment="1">
      <alignment horizontal="left"/>
    </xf>
    <xf numFmtId="166" fontId="51" fillId="6" borderId="5" xfId="2" applyNumberFormat="1" applyFont="1" applyFill="1" applyBorder="1" applyAlignment="1">
      <alignment horizontal="right" vertical="center"/>
    </xf>
    <xf numFmtId="0" fontId="51" fillId="6" borderId="54" xfId="19" applyFont="1" applyFill="1" applyBorder="1" applyAlignment="1">
      <alignment horizontal="right"/>
    </xf>
    <xf numFmtId="0" fontId="51" fillId="0" borderId="51" xfId="0" applyFont="1" applyBorder="1" applyAlignment="1">
      <alignment horizontal="left" vertical="center" wrapText="1"/>
    </xf>
    <xf numFmtId="0" fontId="52" fillId="0" borderId="52" xfId="0" applyFont="1" applyBorder="1" applyAlignment="1">
      <alignment horizontal="right" vertical="center"/>
    </xf>
    <xf numFmtId="0" fontId="51" fillId="0" borderId="2" xfId="0" applyFont="1" applyBorder="1" applyAlignment="1">
      <alignment horizontal="left" wrapText="1"/>
    </xf>
    <xf numFmtId="166" fontId="51" fillId="6" borderId="5" xfId="19" applyNumberFormat="1" applyFont="1" applyFill="1" applyBorder="1" applyAlignment="1">
      <alignment horizontal="right" vertical="center" wrapText="1"/>
    </xf>
    <xf numFmtId="0" fontId="51" fillId="0" borderId="1" xfId="0" applyFont="1" applyBorder="1" applyAlignment="1">
      <alignment horizontal="right" wrapText="1"/>
    </xf>
    <xf numFmtId="166" fontId="49" fillId="6" borderId="25" xfId="19" applyNumberFormat="1" applyFont="1" applyFill="1" applyBorder="1" applyAlignment="1">
      <alignment horizontal="left" vertical="center" wrapText="1"/>
    </xf>
    <xf numFmtId="166" fontId="49" fillId="6" borderId="5" xfId="19" applyNumberFormat="1" applyFont="1" applyFill="1" applyBorder="1" applyAlignment="1">
      <alignment horizontal="right" vertical="center" wrapText="1"/>
    </xf>
    <xf numFmtId="166" fontId="49" fillId="6" borderId="24" xfId="19" applyNumberFormat="1" applyFont="1" applyFill="1" applyBorder="1" applyAlignment="1">
      <alignment horizontal="right" vertical="center" wrapText="1"/>
    </xf>
    <xf numFmtId="0" fontId="50" fillId="3" borderId="2" xfId="31" applyFont="1" applyBorder="1" applyAlignment="1">
      <alignment horizontal="left"/>
    </xf>
    <xf numFmtId="10" fontId="50" fillId="3" borderId="3" xfId="32" applyNumberFormat="1" applyFont="1" applyFill="1" applyBorder="1" applyAlignment="1">
      <alignment horizontal="right" vertical="center"/>
    </xf>
    <xf numFmtId="0" fontId="50" fillId="3" borderId="1" xfId="31" applyFont="1" applyBorder="1" applyAlignment="1">
      <alignment horizontal="right" wrapText="1"/>
    </xf>
    <xf numFmtId="0" fontId="52" fillId="0" borderId="2" xfId="0" applyFont="1" applyBorder="1" applyAlignment="1">
      <alignment horizontal="left"/>
    </xf>
    <xf numFmtId="166" fontId="52" fillId="0" borderId="3" xfId="2" applyNumberFormat="1" applyFont="1" applyBorder="1" applyAlignment="1">
      <alignment horizontal="right" vertical="center"/>
    </xf>
    <xf numFmtId="0" fontId="52" fillId="0" borderId="1" xfId="0" applyFont="1" applyBorder="1" applyAlignment="1">
      <alignment horizontal="right"/>
    </xf>
    <xf numFmtId="0" fontId="52" fillId="0" borderId="3" xfId="0" applyFont="1" applyBorder="1" applyAlignment="1">
      <alignment horizontal="right" vertical="center"/>
    </xf>
    <xf numFmtId="0" fontId="50" fillId="7" borderId="40" xfId="31" applyFont="1" applyFill="1" applyBorder="1" applyAlignment="1">
      <alignment horizontal="left"/>
    </xf>
    <xf numFmtId="166" fontId="50" fillId="7" borderId="45" xfId="2" applyNumberFormat="1" applyFont="1" applyFill="1" applyBorder="1" applyAlignment="1">
      <alignment horizontal="right" vertical="center"/>
    </xf>
    <xf numFmtId="0" fontId="50" fillId="7" borderId="41" xfId="31" applyFont="1" applyFill="1" applyBorder="1" applyAlignment="1">
      <alignment horizontal="right"/>
    </xf>
    <xf numFmtId="0" fontId="50" fillId="0" borderId="40" xfId="31" applyFont="1" applyFill="1" applyBorder="1" applyAlignment="1">
      <alignment horizontal="left"/>
    </xf>
    <xf numFmtId="166" fontId="50" fillId="0" borderId="45" xfId="2" applyNumberFormat="1" applyFont="1" applyFill="1" applyBorder="1" applyAlignment="1">
      <alignment horizontal="right" vertical="center"/>
    </xf>
    <xf numFmtId="0" fontId="50" fillId="0" borderId="41" xfId="31" applyFont="1" applyFill="1" applyBorder="1" applyAlignment="1">
      <alignment horizontal="right"/>
    </xf>
    <xf numFmtId="0" fontId="50" fillId="3" borderId="40" xfId="31" applyFont="1" applyBorder="1" applyAlignment="1">
      <alignment horizontal="left"/>
    </xf>
    <xf numFmtId="166" fontId="50" fillId="3" borderId="45" xfId="2" applyNumberFormat="1" applyFont="1" applyFill="1" applyBorder="1" applyAlignment="1">
      <alignment horizontal="right" vertical="center"/>
    </xf>
    <xf numFmtId="0" fontId="50" fillId="3" borderId="41" xfId="31" applyFont="1" applyBorder="1" applyAlignment="1">
      <alignment horizontal="right"/>
    </xf>
  </cellXfs>
  <cellStyles count="38">
    <cellStyle name="20% - Accent2" xfId="1" builtinId="34"/>
    <cellStyle name="Comma" xfId="2" builtinId="3"/>
    <cellStyle name="Comma 12" xfId="3" xr:uid="{F4A06E73-076A-4CF5-A232-4F9736CA3DA7}"/>
    <cellStyle name="Comma 12 2" xfId="4" xr:uid="{F58F983F-45F7-4B38-AEB7-7BFC265EAFA9}"/>
    <cellStyle name="Comma 13" xfId="5" xr:uid="{EF06DFC7-482C-4083-873A-B37348C49EAA}"/>
    <cellStyle name="Comma 13 2" xfId="6" xr:uid="{897B435D-5B65-4F9A-94BA-5188F786BAE1}"/>
    <cellStyle name="Comma 14" xfId="7" xr:uid="{CAC5310F-84C6-4FD4-A1DE-52F6BC547A13}"/>
    <cellStyle name="Comma 14 2" xfId="8" xr:uid="{762637BE-A25A-462A-B3E8-75EE2B1F86F6}"/>
    <cellStyle name="Comma 2 2" xfId="9" xr:uid="{3237AC28-33F7-4223-99F1-3778D636D592}"/>
    <cellStyle name="Comma 3 2" xfId="10" xr:uid="{68C90FB3-A771-4450-B774-7B0866C6C78E}"/>
    <cellStyle name="Comma 4 2" xfId="11" xr:uid="{ABABD5D6-58A8-43B9-A7E7-F7AAFBC04B27}"/>
    <cellStyle name="Comma 5 2" xfId="12" xr:uid="{47957853-ED46-45A8-BDC0-481D9DABB31C}"/>
    <cellStyle name="Comma 6 2" xfId="13" xr:uid="{6245C1EA-9CF9-42DA-9712-23A3A9057478}"/>
    <cellStyle name="Comma 7 2" xfId="14" xr:uid="{A8F7088E-0570-46F1-9CEE-4C2466B0ED1F}"/>
    <cellStyle name="Explanatory Text" xfId="15" builtinId="53"/>
    <cellStyle name="Heading 1" xfId="16" builtinId="16"/>
    <cellStyle name="Heading 2" xfId="17" builtinId="17"/>
    <cellStyle name="Heading 3" xfId="18" builtinId="18"/>
    <cellStyle name="Input" xfId="19" builtinId="20"/>
    <cellStyle name="Normal" xfId="0" builtinId="0"/>
    <cellStyle name="Normal 2 2" xfId="20" xr:uid="{7A63CFAA-AFDE-424B-B834-3A07A30E1AD3}"/>
    <cellStyle name="Normal 2 3" xfId="21" xr:uid="{148AD590-CBF2-4E6C-AF3D-0120D88117E8}"/>
    <cellStyle name="Normal 3" xfId="22" xr:uid="{03F3368F-5281-488D-9D87-2C4B431134AD}"/>
    <cellStyle name="Normal 3 2" xfId="23" xr:uid="{65499289-FB1F-4D7F-AA38-910406594BDE}"/>
    <cellStyle name="Normal 4" xfId="24" xr:uid="{31B702D4-A6D0-4C39-9433-561E682CCF07}"/>
    <cellStyle name="Normal 4 2" xfId="25" xr:uid="{19868AE5-FD51-43AE-B76D-BCFD490F2820}"/>
    <cellStyle name="Normal 5" xfId="26" xr:uid="{233938B0-5863-4DDB-B638-785CCEDF0756}"/>
    <cellStyle name="Normal 5 2" xfId="27" xr:uid="{90884ED1-754D-47DE-BAE4-D8A58F6C38F7}"/>
    <cellStyle name="Normal 6" xfId="28" xr:uid="{A189E89C-3DFA-493F-A38A-C1BD43F7D0F2}"/>
    <cellStyle name="Normal 7" xfId="29" xr:uid="{956712C8-4F9D-4067-899E-7F3E2292D049}"/>
    <cellStyle name="Normal 8" xfId="30" xr:uid="{BC990E59-A4FC-46C3-B02D-BD9AFE197B73}"/>
    <cellStyle name="Output" xfId="31" builtinId="21"/>
    <cellStyle name="Per cent" xfId="32" builtinId="5"/>
    <cellStyle name="Percent 3" xfId="33" xr:uid="{0EA9EE47-4DE8-460D-8075-3B10BF724B80}"/>
    <cellStyle name="Percent 3 2" xfId="34" xr:uid="{2EC5EE92-B54B-4007-8791-85A12F0A7267}"/>
    <cellStyle name="Percent 4" xfId="35" xr:uid="{FE27CC6F-473A-473D-87FA-18E4A5DB09B2}"/>
    <cellStyle name="Title" xfId="36" builtinId="15"/>
    <cellStyle name="Total" xfId="37" builtinId="25"/>
  </cellStyles>
  <dxfs count="3">
    <dxf>
      <fill>
        <patternFill>
          <bgColor rgb="FFFF0000"/>
        </patternFill>
      </fill>
    </dxf>
    <dxf>
      <border outline="0">
        <left style="medium">
          <color indexed="64"/>
        </left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Invisible" pivot="0" table="0" count="0" xr9:uid="{0CD36EEA-E87F-4910-879D-0356C2C6FB21}"/>
  </tableStyles>
  <colors>
    <mruColors>
      <color rgb="FF3B6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6.xml"/><Relationship Id="rId5" Type="http://schemas.openxmlformats.org/officeDocument/2006/relationships/chartsheet" Target="chartsheets/sheet2.xml"/><Relationship Id="rId15" Type="http://schemas.openxmlformats.org/officeDocument/2006/relationships/worksheet" Target="worksheets/sheet10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5.xml"/><Relationship Id="rId19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4.xml"/><Relationship Id="rId14" Type="http://schemas.openxmlformats.org/officeDocument/2006/relationships/worksheet" Target="worksheets/sheet9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image" Target="../media/image1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68603539942123"/>
          <c:y val="7.5675470464828004E-2"/>
          <c:w val="0.86600390335823407"/>
          <c:h val="0.79659958041519419"/>
        </c:manualLayout>
      </c:layout>
      <c:barChart>
        <c:barDir val="col"/>
        <c:grouping val="clustered"/>
        <c:varyColors val="0"/>
        <c:ser>
          <c:idx val="1"/>
          <c:order val="1"/>
          <c:tx>
            <c:v>2026/27</c:v>
          </c:tx>
          <c:spPr>
            <a:solidFill>
              <a:srgbClr val="3B6367"/>
            </a:solidFill>
            <a:ln>
              <a:noFill/>
            </a:ln>
            <a:effectLst/>
          </c:spPr>
          <c:invertIfNegative val="0"/>
          <c:val>
            <c:numRef>
              <c:f>'Sonneblom - Sunflower'!$W$4:$W$28</c:f>
              <c:numCache>
                <c:formatCode>_ * #\ ##0_ ;_ * \-#\ ##0_ ;_ * "-"??_ ;_ @_ </c:formatCode>
                <c:ptCount val="25"/>
                <c:pt idx="0">
                  <c:v>8801</c:v>
                </c:pt>
                <c:pt idx="1">
                  <c:v>32457</c:v>
                </c:pt>
                <c:pt idx="2">
                  <c:v>62864</c:v>
                </c:pt>
                <c:pt idx="3">
                  <c:v>82262</c:v>
                </c:pt>
                <c:pt idx="4">
                  <c:v>124262</c:v>
                </c:pt>
                <c:pt idx="5">
                  <c:v>203714</c:v>
                </c:pt>
                <c:pt idx="6">
                  <c:v>260980</c:v>
                </c:pt>
                <c:pt idx="7">
                  <c:v>296768</c:v>
                </c:pt>
                <c:pt idx="8">
                  <c:v>353518</c:v>
                </c:pt>
                <c:pt idx="9">
                  <c:v>397742</c:v>
                </c:pt>
                <c:pt idx="10">
                  <c:v>498814</c:v>
                </c:pt>
                <c:pt idx="11">
                  <c:v>584603</c:v>
                </c:pt>
                <c:pt idx="12">
                  <c:v>645066</c:v>
                </c:pt>
                <c:pt idx="13">
                  <c:v>685797</c:v>
                </c:pt>
                <c:pt idx="14">
                  <c:v>722235</c:v>
                </c:pt>
                <c:pt idx="15">
                  <c:v>750684</c:v>
                </c:pt>
                <c:pt idx="16">
                  <c:v>762451</c:v>
                </c:pt>
                <c:pt idx="17">
                  <c:v>775243</c:v>
                </c:pt>
                <c:pt idx="18">
                  <c:v>786939</c:v>
                </c:pt>
                <c:pt idx="19">
                  <c:v>795567</c:v>
                </c:pt>
                <c:pt idx="20">
                  <c:v>803041</c:v>
                </c:pt>
                <c:pt idx="21">
                  <c:v>808414</c:v>
                </c:pt>
                <c:pt idx="22">
                  <c:v>813506</c:v>
                </c:pt>
                <c:pt idx="23">
                  <c:v>816180</c:v>
                </c:pt>
                <c:pt idx="24">
                  <c:v>819101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F-4D9E-A257-0FE432343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213472"/>
        <c:axId val="455214432"/>
      </c:barChart>
      <c:lineChart>
        <c:grouping val="standard"/>
        <c:varyColors val="0"/>
        <c:ser>
          <c:idx val="0"/>
          <c:order val="0"/>
          <c:tx>
            <c:v>2025/26</c:v>
          </c:tx>
          <c:spPr>
            <a:ln w="571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'Sonneblom - Sunflower'!$V$4:$V$55</c:f>
              <c:numCache>
                <c:formatCode>_ * #\ ##0_ ;_ * \-#\ ##0_ ;_ * "-"??_ ;_ @_ </c:formatCode>
                <c:ptCount val="52"/>
                <c:pt idx="0">
                  <c:v>3267</c:v>
                </c:pt>
                <c:pt idx="1">
                  <c:v>22034</c:v>
                </c:pt>
                <c:pt idx="2">
                  <c:v>34683</c:v>
                </c:pt>
                <c:pt idx="3">
                  <c:v>65959</c:v>
                </c:pt>
                <c:pt idx="4">
                  <c:v>85840</c:v>
                </c:pt>
                <c:pt idx="5">
                  <c:v>98092</c:v>
                </c:pt>
                <c:pt idx="6">
                  <c:v>141186</c:v>
                </c:pt>
                <c:pt idx="7">
                  <c:v>161039</c:v>
                </c:pt>
                <c:pt idx="8">
                  <c:v>206862</c:v>
                </c:pt>
                <c:pt idx="9">
                  <c:v>276094</c:v>
                </c:pt>
                <c:pt idx="10">
                  <c:v>346860</c:v>
                </c:pt>
                <c:pt idx="11">
                  <c:v>408237</c:v>
                </c:pt>
                <c:pt idx="12">
                  <c:v>461277</c:v>
                </c:pt>
                <c:pt idx="13">
                  <c:v>500954</c:v>
                </c:pt>
                <c:pt idx="14">
                  <c:v>529025</c:v>
                </c:pt>
                <c:pt idx="15">
                  <c:v>557866</c:v>
                </c:pt>
                <c:pt idx="16">
                  <c:v>586685</c:v>
                </c:pt>
                <c:pt idx="17">
                  <c:v>610761</c:v>
                </c:pt>
                <c:pt idx="18">
                  <c:v>630279</c:v>
                </c:pt>
                <c:pt idx="19">
                  <c:v>647708</c:v>
                </c:pt>
                <c:pt idx="20">
                  <c:v>659749</c:v>
                </c:pt>
                <c:pt idx="21">
                  <c:v>668276</c:v>
                </c:pt>
                <c:pt idx="22">
                  <c:v>673834</c:v>
                </c:pt>
                <c:pt idx="23">
                  <c:v>677730</c:v>
                </c:pt>
                <c:pt idx="24">
                  <c:v>681544</c:v>
                </c:pt>
                <c:pt idx="25">
                  <c:v>685321</c:v>
                </c:pt>
                <c:pt idx="26">
                  <c:v>688313</c:v>
                </c:pt>
                <c:pt idx="27">
                  <c:v>690290</c:v>
                </c:pt>
                <c:pt idx="28">
                  <c:v>691058</c:v>
                </c:pt>
                <c:pt idx="29">
                  <c:v>691974</c:v>
                </c:pt>
                <c:pt idx="30">
                  <c:v>692326</c:v>
                </c:pt>
                <c:pt idx="31">
                  <c:v>692518</c:v>
                </c:pt>
                <c:pt idx="32">
                  <c:v>692668</c:v>
                </c:pt>
                <c:pt idx="33">
                  <c:v>692844</c:v>
                </c:pt>
                <c:pt idx="34">
                  <c:v>692980</c:v>
                </c:pt>
                <c:pt idx="35">
                  <c:v>693268</c:v>
                </c:pt>
                <c:pt idx="36">
                  <c:v>693578</c:v>
                </c:pt>
                <c:pt idx="37">
                  <c:v>693720</c:v>
                </c:pt>
                <c:pt idx="38">
                  <c:v>694154</c:v>
                </c:pt>
                <c:pt idx="39">
                  <c:v>694194</c:v>
                </c:pt>
                <c:pt idx="40">
                  <c:v>694194</c:v>
                </c:pt>
                <c:pt idx="41">
                  <c:v>694343</c:v>
                </c:pt>
                <c:pt idx="42">
                  <c:v>694361</c:v>
                </c:pt>
                <c:pt idx="43">
                  <c:v>694364</c:v>
                </c:pt>
                <c:pt idx="44">
                  <c:v>694401</c:v>
                </c:pt>
                <c:pt idx="45">
                  <c:v>694463</c:v>
                </c:pt>
                <c:pt idx="46">
                  <c:v>694848</c:v>
                </c:pt>
                <c:pt idx="47">
                  <c:v>695534</c:v>
                </c:pt>
                <c:pt idx="48">
                  <c:v>697379</c:v>
                </c:pt>
                <c:pt idx="49">
                  <c:v>698765</c:v>
                </c:pt>
                <c:pt idx="50">
                  <c:v>703774</c:v>
                </c:pt>
                <c:pt idx="51">
                  <c:v>708635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F-4D9E-A257-0FE432343EDB}"/>
            </c:ext>
          </c:extLst>
        </c:ser>
        <c:ser>
          <c:idx val="2"/>
          <c:order val="2"/>
          <c:tx>
            <c:v>Prog. 5-year average</c:v>
          </c:tx>
          <c:spPr>
            <a:ln w="57150" cap="rnd">
              <a:solidFill>
                <a:schemeClr val="bg1">
                  <a:lumMod val="6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'Sonneblom - Sunflower'!$X$4:$X$55</c:f>
              <c:numCache>
                <c:formatCode>_ * #\ ##0_ ;_ * \-#\ ##0_ ;_ * "-"??_ ;_ @_ </c:formatCode>
                <c:ptCount val="52"/>
                <c:pt idx="0">
                  <c:v>1087.2</c:v>
                </c:pt>
                <c:pt idx="1">
                  <c:v>4881.8</c:v>
                </c:pt>
                <c:pt idx="2">
                  <c:v>13439.400000000001</c:v>
                </c:pt>
                <c:pt idx="3">
                  <c:v>40013.4</c:v>
                </c:pt>
                <c:pt idx="4">
                  <c:v>49078.8</c:v>
                </c:pt>
                <c:pt idx="5">
                  <c:v>68848.800000000003</c:v>
                </c:pt>
                <c:pt idx="6">
                  <c:v>94154.8</c:v>
                </c:pt>
                <c:pt idx="7">
                  <c:v>139349.20000000001</c:v>
                </c:pt>
                <c:pt idx="8">
                  <c:v>196041.60000000001</c:v>
                </c:pt>
                <c:pt idx="9">
                  <c:v>242842</c:v>
                </c:pt>
                <c:pt idx="10">
                  <c:v>296468.8</c:v>
                </c:pt>
                <c:pt idx="11">
                  <c:v>347299.2</c:v>
                </c:pt>
                <c:pt idx="12">
                  <c:v>430920.4</c:v>
                </c:pt>
                <c:pt idx="13">
                  <c:v>470793.2</c:v>
                </c:pt>
                <c:pt idx="14">
                  <c:v>515903.2</c:v>
                </c:pt>
                <c:pt idx="15">
                  <c:v>553822.6</c:v>
                </c:pt>
                <c:pt idx="16">
                  <c:v>614574.79999999993</c:v>
                </c:pt>
                <c:pt idx="17">
                  <c:v>636237.99999999988</c:v>
                </c:pt>
                <c:pt idx="18">
                  <c:v>661246.99999999988</c:v>
                </c:pt>
                <c:pt idx="19">
                  <c:v>678940.19999999984</c:v>
                </c:pt>
                <c:pt idx="20">
                  <c:v>689325.19999999984</c:v>
                </c:pt>
                <c:pt idx="21">
                  <c:v>708909.39999999979</c:v>
                </c:pt>
                <c:pt idx="22">
                  <c:v>712671.39999999979</c:v>
                </c:pt>
                <c:pt idx="23">
                  <c:v>715446.19999999984</c:v>
                </c:pt>
                <c:pt idx="24">
                  <c:v>717269.79999999981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F-4D9E-A257-0FE432343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213472"/>
        <c:axId val="455214432"/>
      </c:lineChart>
      <c:catAx>
        <c:axId val="455213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Marketing Week</a:t>
                </a:r>
              </a:p>
            </c:rich>
          </c:tx>
          <c:layout>
            <c:manualLayout>
              <c:xMode val="edge"/>
              <c:yMode val="edge"/>
              <c:x val="0.49381659316231552"/>
              <c:y val="0.919975532857245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214432"/>
        <c:crosses val="autoZero"/>
        <c:auto val="1"/>
        <c:lblAlgn val="ctr"/>
        <c:lblOffset val="100"/>
        <c:noMultiLvlLbl val="0"/>
      </c:catAx>
      <c:valAx>
        <c:axId val="455214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Weekly Progressive Deliveries (tons) </a:t>
                </a:r>
              </a:p>
            </c:rich>
          </c:tx>
          <c:layout>
            <c:manualLayout>
              <c:xMode val="edge"/>
              <c:yMode val="edge"/>
              <c:x val="1.6386825140064339E-2"/>
              <c:y val="0.244872579606794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 * #\ ##0_ ;_ * \-#\ 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213472"/>
        <c:crosses val="autoZero"/>
        <c:crossBetween val="between"/>
      </c:valAx>
      <c:spPr>
        <a:blipFill dpi="0" rotWithShape="1">
          <a:blip xmlns:r="http://schemas.openxmlformats.org/officeDocument/2006/relationships" r:embed="rId3">
            <a:alphaModFix amt="25000"/>
          </a:blip>
          <a:srcRect/>
          <a:stretch>
            <a:fillRect/>
          </a:stretch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ZA"/>
              <a:t>Sunflower Deliveries Per Marketing Week</a:t>
            </a:r>
          </a:p>
        </c:rich>
      </c:tx>
      <c:layout>
        <c:manualLayout>
          <c:xMode val="edge"/>
          <c:yMode val="edge"/>
          <c:x val="0.33484513939655486"/>
          <c:y val="2.7921590784620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97858536913655"/>
          <c:y val="8.1770778652668422E-2"/>
          <c:w val="0.80182031092267325"/>
          <c:h val="0.78606414764192212"/>
        </c:manualLayout>
      </c:layout>
      <c:lineChart>
        <c:grouping val="standard"/>
        <c:varyColors val="0"/>
        <c:ser>
          <c:idx val="3"/>
          <c:order val="0"/>
          <c:tx>
            <c:strRef>
              <c:f>'Sonneblom - Sunflower'!$J$3</c:f>
              <c:strCache>
                <c:ptCount val="1"/>
                <c:pt idx="0">
                  <c:v>2025/26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'Sonneblom - Sunflower'!$A$4:$A$28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'Sonneblom - Sunflower'!$V$4:$V$28</c:f>
              <c:numCache>
                <c:formatCode>_ * #\ ##0_ ;_ * \-#\ ##0_ ;_ * "-"??_ ;_ @_ </c:formatCode>
                <c:ptCount val="25"/>
                <c:pt idx="0">
                  <c:v>3267</c:v>
                </c:pt>
                <c:pt idx="1">
                  <c:v>22034</c:v>
                </c:pt>
                <c:pt idx="2">
                  <c:v>34683</c:v>
                </c:pt>
                <c:pt idx="3">
                  <c:v>65959</c:v>
                </c:pt>
                <c:pt idx="4">
                  <c:v>85840</c:v>
                </c:pt>
                <c:pt idx="5">
                  <c:v>98092</c:v>
                </c:pt>
                <c:pt idx="6">
                  <c:v>141186</c:v>
                </c:pt>
                <c:pt idx="7">
                  <c:v>161039</c:v>
                </c:pt>
                <c:pt idx="8">
                  <c:v>206862</c:v>
                </c:pt>
                <c:pt idx="9">
                  <c:v>276094</c:v>
                </c:pt>
                <c:pt idx="10">
                  <c:v>346860</c:v>
                </c:pt>
                <c:pt idx="11">
                  <c:v>408237</c:v>
                </c:pt>
                <c:pt idx="12">
                  <c:v>461277</c:v>
                </c:pt>
                <c:pt idx="13">
                  <c:v>500954</c:v>
                </c:pt>
                <c:pt idx="14">
                  <c:v>529025</c:v>
                </c:pt>
                <c:pt idx="15">
                  <c:v>557866</c:v>
                </c:pt>
                <c:pt idx="16">
                  <c:v>586685</c:v>
                </c:pt>
                <c:pt idx="17">
                  <c:v>610761</c:v>
                </c:pt>
                <c:pt idx="18">
                  <c:v>630279</c:v>
                </c:pt>
                <c:pt idx="19">
                  <c:v>647708</c:v>
                </c:pt>
                <c:pt idx="20">
                  <c:v>659749</c:v>
                </c:pt>
                <c:pt idx="21">
                  <c:v>668276</c:v>
                </c:pt>
                <c:pt idx="22">
                  <c:v>673834</c:v>
                </c:pt>
                <c:pt idx="23">
                  <c:v>677730</c:v>
                </c:pt>
                <c:pt idx="24">
                  <c:v>681544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B-4D54-9D0E-04A0B876247D}"/>
            </c:ext>
          </c:extLst>
        </c:ser>
        <c:ser>
          <c:idx val="2"/>
          <c:order val="1"/>
          <c:tx>
            <c:strRef>
              <c:f>'Sonneblom - Sunflower'!$K$3</c:f>
              <c:strCache>
                <c:ptCount val="1"/>
                <c:pt idx="0">
                  <c:v>2026/27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'Sonneblom - Sunflower'!$A$4:$A$28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'Sonneblom - Sunflower'!$W$4:$W$28</c:f>
              <c:numCache>
                <c:formatCode>_ * #\ ##0_ ;_ * \-#\ ##0_ ;_ * "-"??_ ;_ @_ </c:formatCode>
                <c:ptCount val="25"/>
                <c:pt idx="0">
                  <c:v>8801</c:v>
                </c:pt>
                <c:pt idx="1">
                  <c:v>32457</c:v>
                </c:pt>
                <c:pt idx="2">
                  <c:v>62864</c:v>
                </c:pt>
                <c:pt idx="3">
                  <c:v>82262</c:v>
                </c:pt>
                <c:pt idx="4">
                  <c:v>124262</c:v>
                </c:pt>
                <c:pt idx="5">
                  <c:v>203714</c:v>
                </c:pt>
                <c:pt idx="6">
                  <c:v>260980</c:v>
                </c:pt>
                <c:pt idx="7">
                  <c:v>296768</c:v>
                </c:pt>
                <c:pt idx="8">
                  <c:v>353518</c:v>
                </c:pt>
                <c:pt idx="9">
                  <c:v>397742</c:v>
                </c:pt>
                <c:pt idx="10">
                  <c:v>498814</c:v>
                </c:pt>
                <c:pt idx="11">
                  <c:v>584603</c:v>
                </c:pt>
                <c:pt idx="12">
                  <c:v>645066</c:v>
                </c:pt>
                <c:pt idx="13">
                  <c:v>685797</c:v>
                </c:pt>
                <c:pt idx="14">
                  <c:v>722235</c:v>
                </c:pt>
                <c:pt idx="15">
                  <c:v>750684</c:v>
                </c:pt>
                <c:pt idx="16">
                  <c:v>762451</c:v>
                </c:pt>
                <c:pt idx="17">
                  <c:v>775243</c:v>
                </c:pt>
                <c:pt idx="18">
                  <c:v>786939</c:v>
                </c:pt>
                <c:pt idx="19">
                  <c:v>795567</c:v>
                </c:pt>
                <c:pt idx="20">
                  <c:v>803041</c:v>
                </c:pt>
                <c:pt idx="21">
                  <c:v>808414</c:v>
                </c:pt>
                <c:pt idx="22">
                  <c:v>813506</c:v>
                </c:pt>
                <c:pt idx="23">
                  <c:v>816180</c:v>
                </c:pt>
                <c:pt idx="24">
                  <c:v>819101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B-4D54-9D0E-04A0B876247D}"/>
            </c:ext>
          </c:extLst>
        </c:ser>
        <c:ser>
          <c:idx val="0"/>
          <c:order val="2"/>
          <c:tx>
            <c:v>Prog. 5 year ave</c:v>
          </c:tx>
          <c:spPr>
            <a:ln w="28575" cap="rnd">
              <a:solidFill>
                <a:srgbClr val="3B6367"/>
              </a:solidFill>
              <a:round/>
            </a:ln>
            <a:effectLst/>
          </c:spPr>
          <c:marker>
            <c:symbol val="none"/>
          </c:marker>
          <c:cat>
            <c:numRef>
              <c:f>'Sonneblom - Sunflower'!$A$4:$A$28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'Sonneblom - Sunflower'!$X$4:$X$28</c:f>
              <c:numCache>
                <c:formatCode>_ * #\ ##0_ ;_ * \-#\ ##0_ ;_ * "-"??_ ;_ @_ </c:formatCode>
                <c:ptCount val="25"/>
                <c:pt idx="0">
                  <c:v>1087.2</c:v>
                </c:pt>
                <c:pt idx="1">
                  <c:v>4881.8</c:v>
                </c:pt>
                <c:pt idx="2">
                  <c:v>13439.400000000001</c:v>
                </c:pt>
                <c:pt idx="3">
                  <c:v>40013.4</c:v>
                </c:pt>
                <c:pt idx="4">
                  <c:v>49078.8</c:v>
                </c:pt>
                <c:pt idx="5">
                  <c:v>68848.800000000003</c:v>
                </c:pt>
                <c:pt idx="6">
                  <c:v>94154.8</c:v>
                </c:pt>
                <c:pt idx="7">
                  <c:v>139349.20000000001</c:v>
                </c:pt>
                <c:pt idx="8">
                  <c:v>196041.60000000001</c:v>
                </c:pt>
                <c:pt idx="9">
                  <c:v>242842</c:v>
                </c:pt>
                <c:pt idx="10">
                  <c:v>296468.8</c:v>
                </c:pt>
                <c:pt idx="11">
                  <c:v>347299.2</c:v>
                </c:pt>
                <c:pt idx="12">
                  <c:v>430920.4</c:v>
                </c:pt>
                <c:pt idx="13">
                  <c:v>470793.2</c:v>
                </c:pt>
                <c:pt idx="14">
                  <c:v>515903.2</c:v>
                </c:pt>
                <c:pt idx="15">
                  <c:v>553822.6</c:v>
                </c:pt>
                <c:pt idx="16">
                  <c:v>614574.79999999993</c:v>
                </c:pt>
                <c:pt idx="17">
                  <c:v>636237.99999999988</c:v>
                </c:pt>
                <c:pt idx="18">
                  <c:v>661246.99999999988</c:v>
                </c:pt>
                <c:pt idx="19">
                  <c:v>678940.19999999984</c:v>
                </c:pt>
                <c:pt idx="20">
                  <c:v>689325.19999999984</c:v>
                </c:pt>
                <c:pt idx="21">
                  <c:v>708909.39999999979</c:v>
                </c:pt>
                <c:pt idx="22">
                  <c:v>712671.39999999979</c:v>
                </c:pt>
                <c:pt idx="23">
                  <c:v>715446.19999999984</c:v>
                </c:pt>
                <c:pt idx="24">
                  <c:v>717269.79999999981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B-4D54-9D0E-04A0B8762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0786223"/>
        <c:axId val="830797743"/>
      </c:lineChart>
      <c:lineChart>
        <c:grouping val="standard"/>
        <c:varyColors val="0"/>
        <c:ser>
          <c:idx val="1"/>
          <c:order val="3"/>
          <c:tx>
            <c:strRef>
              <c:f>'Sonneblom - Sunflower'!$AB$3</c:f>
              <c:strCache>
                <c:ptCount val="1"/>
                <c:pt idx="0">
                  <c:v>2026 CEC</c:v>
                </c:pt>
              </c:strCache>
              <c:extLst xmlns:c15="http://schemas.microsoft.com/office/drawing/2012/chart"/>
            </c:strRef>
          </c:tx>
          <c:spPr>
            <a:ln w="5715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940170704565944E-3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AD-46A7-A629-67388DEA8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'Sonneblom - Sunflower'!$A$4:$A$16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</c:numCache>
            </c:numRef>
          </c:cat>
          <c:val>
            <c:numRef>
              <c:f>'Sonneblom - Sunflower'!$AB$4:$AB$28</c:f>
              <c:numCache>
                <c:formatCode>#,##0</c:formatCode>
                <c:ptCount val="25"/>
                <c:pt idx="0">
                  <c:v>874805</c:v>
                </c:pt>
                <c:pt idx="1">
                  <c:v>874805</c:v>
                </c:pt>
                <c:pt idx="2">
                  <c:v>874805</c:v>
                </c:pt>
                <c:pt idx="3">
                  <c:v>874805</c:v>
                </c:pt>
                <c:pt idx="4">
                  <c:v>874805</c:v>
                </c:pt>
                <c:pt idx="5">
                  <c:v>874805</c:v>
                </c:pt>
                <c:pt idx="6">
                  <c:v>874805</c:v>
                </c:pt>
                <c:pt idx="7">
                  <c:v>874805</c:v>
                </c:pt>
                <c:pt idx="8">
                  <c:v>874805</c:v>
                </c:pt>
                <c:pt idx="9">
                  <c:v>874805</c:v>
                </c:pt>
                <c:pt idx="10">
                  <c:v>874805</c:v>
                </c:pt>
                <c:pt idx="11">
                  <c:v>874805</c:v>
                </c:pt>
                <c:pt idx="12">
                  <c:v>874805</c:v>
                </c:pt>
                <c:pt idx="13">
                  <c:v>874805</c:v>
                </c:pt>
                <c:pt idx="14">
                  <c:v>874805</c:v>
                </c:pt>
                <c:pt idx="15">
                  <c:v>874805</c:v>
                </c:pt>
                <c:pt idx="16">
                  <c:v>874805</c:v>
                </c:pt>
                <c:pt idx="17">
                  <c:v>874805</c:v>
                </c:pt>
                <c:pt idx="18">
                  <c:v>874805</c:v>
                </c:pt>
                <c:pt idx="19">
                  <c:v>874805</c:v>
                </c:pt>
                <c:pt idx="20">
                  <c:v>874805</c:v>
                </c:pt>
                <c:pt idx="21">
                  <c:v>874805</c:v>
                </c:pt>
                <c:pt idx="22">
                  <c:v>874805</c:v>
                </c:pt>
                <c:pt idx="23">
                  <c:v>874805</c:v>
                </c:pt>
                <c:pt idx="24">
                  <c:v>874805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40DB-4D54-9D0E-04A0B8762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681407"/>
        <c:axId val="205690527"/>
        <c:extLst/>
      </c:lineChart>
      <c:catAx>
        <c:axId val="830786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Marketing Week</a:t>
                </a:r>
              </a:p>
            </c:rich>
          </c:tx>
          <c:layout>
            <c:manualLayout>
              <c:xMode val="edge"/>
              <c:yMode val="edge"/>
              <c:x val="0.44584908387699662"/>
              <c:y val="0.919289918948810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0797743"/>
        <c:crosses val="autoZero"/>
        <c:auto val="1"/>
        <c:lblAlgn val="ctr"/>
        <c:lblOffset val="100"/>
        <c:noMultiLvlLbl val="0"/>
      </c:catAx>
      <c:valAx>
        <c:axId val="830797743"/>
        <c:scaling>
          <c:orientation val="minMax"/>
          <c:max val="9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Tons Delivered and progressive 5-year ave (tons</a:t>
                </a:r>
                <a:endParaRPr lang="en-ZA" sz="1050"/>
              </a:p>
            </c:rich>
          </c:tx>
          <c:layout>
            <c:manualLayout>
              <c:xMode val="edge"/>
              <c:yMode val="edge"/>
              <c:x val="1.2249717752210133E-2"/>
              <c:y val="0.278643490318427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ZA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0786223"/>
        <c:crosses val="autoZero"/>
        <c:crossBetween val="between"/>
      </c:valAx>
      <c:valAx>
        <c:axId val="20569052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ZA"/>
                  <a:t>2026 CEC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681407"/>
        <c:crosses val="max"/>
        <c:crossBetween val="between"/>
      </c:valAx>
      <c:catAx>
        <c:axId val="2056814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690527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4">
            <a:alphaModFix amt="15000"/>
          </a:blip>
          <a:srcRect/>
          <a:stretch>
            <a:fillRect l="5000" t="5000" r="5000" b="5000"/>
          </a:stretch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12700" cap="flat" cmpd="sng" algn="ctr">
      <a:solidFill>
        <a:sysClr val="windowText" lastClr="000000"/>
      </a:solidFill>
      <a:prstDash val="solid"/>
      <a:miter lim="800000"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Weeklikse kumulatiewe Sonneblomsaad lewerings (Bemarkingsjaar: Maart 2026 tot Februarie 2027)</a:t>
            </a:r>
          </a:p>
        </c:rich>
      </c:tx>
      <c:layout>
        <c:manualLayout>
          <c:xMode val="edge"/>
          <c:yMode val="edge"/>
          <c:x val="0.19523747223904706"/>
          <c:y val="2.09646907344129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186292059382297E-2"/>
          <c:y val="8.234173558493868E-2"/>
          <c:w val="0.89009203410421722"/>
          <c:h val="0.814082369607578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'Sunflower 2026_27'!$B$3:$G$3</c:f>
              <c:strCache>
                <c:ptCount val="1"/>
                <c:pt idx="0">
                  <c:v>Sonneblomsaad / Sunflower seed</c:v>
                </c:pt>
              </c:strCache>
            </c:strRef>
          </c:tx>
          <c:spPr>
            <a:solidFill>
              <a:srgbClr val="3B6367"/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rgbClr val="3B6367"/>
              </a:solidFill>
            </c:spPr>
            <c:extLst>
              <c:ext xmlns:c16="http://schemas.microsoft.com/office/drawing/2014/chart" uri="{C3380CC4-5D6E-409C-BE32-E72D297353CC}">
                <c16:uniqueId val="{00000000-E106-4F11-84D3-4F1FC8BC9247}"/>
              </c:ext>
            </c:extLst>
          </c:dPt>
          <c:dPt>
            <c:idx val="4"/>
            <c:invertIfNegative val="0"/>
            <c:bubble3D val="0"/>
            <c:spPr>
              <a:solidFill>
                <a:srgbClr val="3B6367"/>
              </a:solidFill>
            </c:spPr>
            <c:extLst>
              <c:ext xmlns:c16="http://schemas.microsoft.com/office/drawing/2014/chart" uri="{C3380CC4-5D6E-409C-BE32-E72D297353CC}">
                <c16:uniqueId val="{00000001-E106-4F11-84D3-4F1FC8BC9247}"/>
              </c:ext>
            </c:extLst>
          </c:dPt>
          <c:cat>
            <c:numRef>
              <c:f>'Sunflower 2025_2026'!$B$7:$B$64</c:f>
              <c:numCache>
                <c:formatCode>General</c:formatCode>
                <c:ptCount val="5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'Sunflower 2026_27'!$G$7:$G$31</c:f>
              <c:numCache>
                <c:formatCode>_ * #\ ##0_ ;_ * \-#\ ##0_ ;_ * "-"??_ ;_ @_ </c:formatCode>
                <c:ptCount val="25"/>
                <c:pt idx="0">
                  <c:v>8801</c:v>
                </c:pt>
                <c:pt idx="1">
                  <c:v>32457</c:v>
                </c:pt>
                <c:pt idx="2">
                  <c:v>62864</c:v>
                </c:pt>
                <c:pt idx="3">
                  <c:v>82262</c:v>
                </c:pt>
                <c:pt idx="4">
                  <c:v>124262</c:v>
                </c:pt>
                <c:pt idx="5">
                  <c:v>203714</c:v>
                </c:pt>
                <c:pt idx="6">
                  <c:v>260980</c:v>
                </c:pt>
                <c:pt idx="7">
                  <c:v>296768</c:v>
                </c:pt>
                <c:pt idx="8">
                  <c:v>353518</c:v>
                </c:pt>
                <c:pt idx="9">
                  <c:v>397742</c:v>
                </c:pt>
                <c:pt idx="10">
                  <c:v>498814</c:v>
                </c:pt>
                <c:pt idx="11">
                  <c:v>584603</c:v>
                </c:pt>
                <c:pt idx="12">
                  <c:v>645066</c:v>
                </c:pt>
                <c:pt idx="13">
                  <c:v>685797</c:v>
                </c:pt>
                <c:pt idx="14">
                  <c:v>722235</c:v>
                </c:pt>
                <c:pt idx="15">
                  <c:v>750684</c:v>
                </c:pt>
                <c:pt idx="16">
                  <c:v>762451</c:v>
                </c:pt>
                <c:pt idx="17">
                  <c:v>775243</c:v>
                </c:pt>
                <c:pt idx="18">
                  <c:v>786939</c:v>
                </c:pt>
                <c:pt idx="19">
                  <c:v>795567</c:v>
                </c:pt>
                <c:pt idx="20">
                  <c:v>803041</c:v>
                </c:pt>
                <c:pt idx="21">
                  <c:v>808414</c:v>
                </c:pt>
                <c:pt idx="22">
                  <c:v>813506</c:v>
                </c:pt>
                <c:pt idx="23">
                  <c:v>816180</c:v>
                </c:pt>
                <c:pt idx="24">
                  <c:v>819101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06-4F11-84D3-4F1FC8BC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622395472"/>
        <c:axId val="1"/>
      </c:barChart>
      <c:catAx>
        <c:axId val="162239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Weeks</a:t>
                </a:r>
              </a:p>
            </c:rich>
          </c:tx>
          <c:layout>
            <c:manualLayout>
              <c:xMode val="edge"/>
              <c:yMode val="edge"/>
              <c:x val="0.52404269466316711"/>
              <c:y val="0.9036225424652106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_ * #\ ##0_ ;_ * \-#\ ##0_ ;_ * &quot;-&quot;??_ ;_ @_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22395472"/>
        <c:crosses val="autoZero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Weeklikse sonneblomsaad lewerings (Bemarkingsjaar: Maart 2026 tot Februarie 2027)/</a:t>
            </a:r>
          </a:p>
          <a:p>
            <a:pPr>
              <a:defRPr/>
            </a:pPr>
            <a:r>
              <a:rPr lang="en-ZA"/>
              <a:t>Weekly Sunflower seed deliveries (Marketing year: March 2026 to February 2027)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037369304246808E-2"/>
          <c:y val="0.12577978847642299"/>
          <c:w val="0.80257110279247867"/>
          <c:h val="0.734995364768247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'Sonneblom - Sunflower'!$D$3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cat>
            <c:numRef>
              <c:f>'Sonneblom - Sunflower'!$A$4:$A$56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'Sonneblom - Sunflower'!$D$4:$D$56</c:f>
            </c:numRef>
          </c:val>
          <c:extLst>
            <c:ext xmlns:c16="http://schemas.microsoft.com/office/drawing/2014/chart" uri="{C3380CC4-5D6E-409C-BE32-E72D297353CC}">
              <c16:uniqueId val="{00000000-7A35-4F1B-84AC-78B66EFA99EE}"/>
            </c:ext>
          </c:extLst>
        </c:ser>
        <c:ser>
          <c:idx val="1"/>
          <c:order val="1"/>
          <c:tx>
            <c:strRef>
              <c:f>'Sonneblom - Sunflower'!$E$3</c:f>
              <c:strCache>
                <c:ptCount val="1"/>
                <c:pt idx="0">
                  <c:v>2020/21</c:v>
                </c:pt>
              </c:strCache>
              <c:extLst xmlns:c15="http://schemas.microsoft.com/office/drawing/2012/chart"/>
            </c:strRef>
          </c:tx>
          <c:invertIfNegative val="0"/>
          <c:val>
            <c:numRef>
              <c:f>'Sonneblom - Sunflower'!$E$4:$E$56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A35-4F1B-84AC-78B66EFA99EE}"/>
            </c:ext>
          </c:extLst>
        </c:ser>
        <c:ser>
          <c:idx val="2"/>
          <c:order val="2"/>
          <c:tx>
            <c:strRef>
              <c:f>'Sonneblom - Sunflower'!$F$3</c:f>
              <c:strCache>
                <c:ptCount val="1"/>
                <c:pt idx="0">
                  <c:v>2021/22</c:v>
                </c:pt>
              </c:strCache>
              <c:extLst xmlns:c15="http://schemas.microsoft.com/office/drawing/2012/chart"/>
            </c:strRef>
          </c:tx>
          <c:invertIfNegative val="0"/>
          <c:cat>
            <c:numRef>
              <c:f>'Sonneblom - Sunflower'!$A$4:$A$56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  <c:extLst xmlns:c15="http://schemas.microsoft.com/office/drawing/2012/chart"/>
            </c:numRef>
          </c:cat>
          <c:val>
            <c:numRef>
              <c:f>'Sonneblom - Sunflower'!$F$4:$F$55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7A35-4F1B-84AC-78B66EFA9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387312"/>
        <c:axId val="1"/>
        <c:extLst/>
      </c:barChart>
      <c:barChart>
        <c:barDir val="col"/>
        <c:grouping val="clustered"/>
        <c:varyColors val="0"/>
        <c:ser>
          <c:idx val="7"/>
          <c:order val="7"/>
          <c:tx>
            <c:strRef>
              <c:f>'Sonneblom - Sunflower'!$K$3</c:f>
              <c:strCache>
                <c:ptCount val="1"/>
                <c:pt idx="0">
                  <c:v>2026/27</c:v>
                </c:pt>
              </c:strCache>
            </c:strRef>
          </c:tx>
          <c:invertIfNegative val="0"/>
          <c:val>
            <c:numRef>
              <c:f>'Sonneblom - Sunflower'!$K$4:$K$28</c:f>
              <c:numCache>
                <c:formatCode>_ * #\ ##0_ ;_ * \-#\ ##0_ ;_ * "-"??_ ;_ @_ </c:formatCode>
                <c:ptCount val="25"/>
                <c:pt idx="0">
                  <c:v>8801</c:v>
                </c:pt>
                <c:pt idx="1">
                  <c:v>23656</c:v>
                </c:pt>
                <c:pt idx="2">
                  <c:v>30407</c:v>
                </c:pt>
                <c:pt idx="3">
                  <c:v>19398</c:v>
                </c:pt>
                <c:pt idx="4">
                  <c:v>42000</c:v>
                </c:pt>
                <c:pt idx="5">
                  <c:v>79452</c:v>
                </c:pt>
                <c:pt idx="6">
                  <c:v>57266</c:v>
                </c:pt>
                <c:pt idx="7">
                  <c:v>35788</c:v>
                </c:pt>
                <c:pt idx="8">
                  <c:v>56750</c:v>
                </c:pt>
                <c:pt idx="9">
                  <c:v>44224</c:v>
                </c:pt>
                <c:pt idx="10">
                  <c:v>101072</c:v>
                </c:pt>
                <c:pt idx="11">
                  <c:v>85789</c:v>
                </c:pt>
                <c:pt idx="12">
                  <c:v>60463</c:v>
                </c:pt>
                <c:pt idx="13">
                  <c:v>40731</c:v>
                </c:pt>
                <c:pt idx="14">
                  <c:v>36438</c:v>
                </c:pt>
                <c:pt idx="15">
                  <c:v>28449</c:v>
                </c:pt>
                <c:pt idx="16">
                  <c:v>11767</c:v>
                </c:pt>
                <c:pt idx="17">
                  <c:v>12792</c:v>
                </c:pt>
                <c:pt idx="18">
                  <c:v>11696</c:v>
                </c:pt>
                <c:pt idx="19">
                  <c:v>8628</c:v>
                </c:pt>
                <c:pt idx="20">
                  <c:v>7474</c:v>
                </c:pt>
                <c:pt idx="21">
                  <c:v>5373</c:v>
                </c:pt>
                <c:pt idx="22">
                  <c:v>5092</c:v>
                </c:pt>
                <c:pt idx="23">
                  <c:v>2674</c:v>
                </c:pt>
                <c:pt idx="24">
                  <c:v>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C-459A-9421-96BB004B9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'Sonneblom - Sunflower'!$G$3</c:f>
              <c:strCache>
                <c:ptCount val="1"/>
                <c:pt idx="0">
                  <c:v>2022/23</c:v>
                </c:pt>
              </c:strCache>
              <c:extLst xmlns:c15="http://schemas.microsoft.com/office/drawing/2012/chart"/>
            </c:strRef>
          </c:tx>
          <c:marker>
            <c:symbol val="none"/>
          </c:marker>
          <c:cat>
            <c:numRef>
              <c:f>'Sonneblom - Sunflower'!$A$4:$A$56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  <c:extLst xmlns:c15="http://schemas.microsoft.com/office/drawing/2012/chart"/>
            </c:numRef>
          </c:cat>
          <c:val>
            <c:numRef>
              <c:f>'Sonneblom - Sunflower'!$G$4:$G$55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7A35-4F1B-84AC-78B66EFA99EE}"/>
            </c:ext>
          </c:extLst>
        </c:ser>
        <c:ser>
          <c:idx val="5"/>
          <c:order val="5"/>
          <c:tx>
            <c:strRef>
              <c:f>'Sonneblom - Sunflower'!$I$3</c:f>
              <c:strCache>
                <c:ptCount val="1"/>
                <c:pt idx="0">
                  <c:v>2024/25</c:v>
                </c:pt>
              </c:strCache>
            </c:strRef>
          </c:tx>
          <c:marker>
            <c:symbol val="none"/>
          </c:marker>
          <c:cat>
            <c:numRef>
              <c:f>'Sonneblom - Sunflower'!$A$4:$A$56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'Sonneblom - Sunflower'!$I$4:$I$56</c:f>
              <c:numCache>
                <c:formatCode>_ * #\ ##0_ ;_ * \-#\ ##0_ ;_ * "-"??_ ;_ @_ </c:formatCode>
                <c:ptCount val="53"/>
                <c:pt idx="0">
                  <c:v>921</c:v>
                </c:pt>
                <c:pt idx="1">
                  <c:v>8214</c:v>
                </c:pt>
                <c:pt idx="2">
                  <c:v>18339</c:v>
                </c:pt>
                <c:pt idx="3">
                  <c:v>19664</c:v>
                </c:pt>
                <c:pt idx="4">
                  <c:v>16432</c:v>
                </c:pt>
                <c:pt idx="5">
                  <c:v>15771</c:v>
                </c:pt>
                <c:pt idx="6">
                  <c:v>11112</c:v>
                </c:pt>
                <c:pt idx="7">
                  <c:v>27944</c:v>
                </c:pt>
                <c:pt idx="8">
                  <c:v>36202</c:v>
                </c:pt>
                <c:pt idx="9">
                  <c:v>43167</c:v>
                </c:pt>
                <c:pt idx="10">
                  <c:v>64774</c:v>
                </c:pt>
                <c:pt idx="11">
                  <c:v>68269</c:v>
                </c:pt>
                <c:pt idx="12">
                  <c:v>64493</c:v>
                </c:pt>
                <c:pt idx="13">
                  <c:v>47102</c:v>
                </c:pt>
                <c:pt idx="14">
                  <c:v>33019</c:v>
                </c:pt>
                <c:pt idx="15">
                  <c:v>42011</c:v>
                </c:pt>
                <c:pt idx="16">
                  <c:v>32584</c:v>
                </c:pt>
                <c:pt idx="17">
                  <c:v>25626</c:v>
                </c:pt>
                <c:pt idx="18">
                  <c:v>14899</c:v>
                </c:pt>
                <c:pt idx="19">
                  <c:v>10609</c:v>
                </c:pt>
                <c:pt idx="20">
                  <c:v>5799</c:v>
                </c:pt>
                <c:pt idx="21">
                  <c:v>3704</c:v>
                </c:pt>
                <c:pt idx="22">
                  <c:v>2422</c:v>
                </c:pt>
                <c:pt idx="23">
                  <c:v>2102</c:v>
                </c:pt>
                <c:pt idx="24">
                  <c:v>2037</c:v>
                </c:pt>
                <c:pt idx="25">
                  <c:v>941</c:v>
                </c:pt>
                <c:pt idx="26">
                  <c:v>1153</c:v>
                </c:pt>
                <c:pt idx="27">
                  <c:v>782</c:v>
                </c:pt>
                <c:pt idx="28">
                  <c:v>519</c:v>
                </c:pt>
                <c:pt idx="29">
                  <c:v>512</c:v>
                </c:pt>
                <c:pt idx="30">
                  <c:v>901</c:v>
                </c:pt>
                <c:pt idx="31">
                  <c:v>622</c:v>
                </c:pt>
                <c:pt idx="32">
                  <c:v>1063</c:v>
                </c:pt>
                <c:pt idx="33">
                  <c:v>1310</c:v>
                </c:pt>
                <c:pt idx="34">
                  <c:v>1125</c:v>
                </c:pt>
                <c:pt idx="35">
                  <c:v>888</c:v>
                </c:pt>
                <c:pt idx="36">
                  <c:v>991</c:v>
                </c:pt>
                <c:pt idx="37">
                  <c:v>637</c:v>
                </c:pt>
                <c:pt idx="38">
                  <c:v>664</c:v>
                </c:pt>
                <c:pt idx="39">
                  <c:v>197</c:v>
                </c:pt>
                <c:pt idx="40">
                  <c:v>690</c:v>
                </c:pt>
                <c:pt idx="41">
                  <c:v>192</c:v>
                </c:pt>
                <c:pt idx="42">
                  <c:v>30</c:v>
                </c:pt>
                <c:pt idx="43">
                  <c:v>12</c:v>
                </c:pt>
                <c:pt idx="44">
                  <c:v>55</c:v>
                </c:pt>
                <c:pt idx="45">
                  <c:v>165</c:v>
                </c:pt>
                <c:pt idx="46">
                  <c:v>21</c:v>
                </c:pt>
                <c:pt idx="47">
                  <c:v>101</c:v>
                </c:pt>
                <c:pt idx="48">
                  <c:v>230</c:v>
                </c:pt>
                <c:pt idx="49">
                  <c:v>219</c:v>
                </c:pt>
                <c:pt idx="50">
                  <c:v>287</c:v>
                </c:pt>
                <c:pt idx="51">
                  <c:v>424</c:v>
                </c:pt>
                <c:pt idx="52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5-4F1B-84AC-78B66EFA9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387312"/>
        <c:axId val="1"/>
        <c:extLst/>
      </c:lineChart>
      <c:lineChart>
        <c:grouping val="standard"/>
        <c:varyColors val="0"/>
        <c:ser>
          <c:idx val="6"/>
          <c:order val="6"/>
          <c:tx>
            <c:strRef>
              <c:f>'Sonneblom - Sunflower'!$J$3</c:f>
              <c:strCache>
                <c:ptCount val="1"/>
                <c:pt idx="0">
                  <c:v>2025/26</c:v>
                </c:pt>
              </c:strCache>
            </c:strRef>
          </c:tx>
          <c:marker>
            <c:symbol val="none"/>
          </c:marker>
          <c:cat>
            <c:strRef>
              <c:f>'Sonneblom - Sunflower'!$A$4:$A$60</c:f>
              <c:strCache>
                <c:ptCount val="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NOK Finale skatting</c:v>
                </c:pt>
                <c:pt idx="54">
                  <c:v>Farm consumption, storage, seed retention etc</c:v>
                </c:pt>
                <c:pt idx="55">
                  <c:v>NOK - Farm use and seed retention</c:v>
                </c:pt>
              </c:strCache>
            </c:strRef>
          </c:cat>
          <c:val>
            <c:numRef>
              <c:f>'Sonneblom - Sunflower'!$J$4:$J$52</c:f>
              <c:numCache>
                <c:formatCode>_ * #\ ##0_ ;_ * \-#\ ##0_ ;_ * "-"??_ ;_ @_ </c:formatCode>
                <c:ptCount val="49"/>
                <c:pt idx="0">
                  <c:v>3267</c:v>
                </c:pt>
                <c:pt idx="1">
                  <c:v>18767</c:v>
                </c:pt>
                <c:pt idx="2">
                  <c:v>12649</c:v>
                </c:pt>
                <c:pt idx="3">
                  <c:v>31276</c:v>
                </c:pt>
                <c:pt idx="4">
                  <c:v>19881</c:v>
                </c:pt>
                <c:pt idx="5">
                  <c:v>12252</c:v>
                </c:pt>
                <c:pt idx="6">
                  <c:v>43094</c:v>
                </c:pt>
                <c:pt idx="7">
                  <c:v>19853</c:v>
                </c:pt>
                <c:pt idx="8">
                  <c:v>45823</c:v>
                </c:pt>
                <c:pt idx="9">
                  <c:v>69232</c:v>
                </c:pt>
                <c:pt idx="10">
                  <c:v>70766</c:v>
                </c:pt>
                <c:pt idx="11">
                  <c:v>61377</c:v>
                </c:pt>
                <c:pt idx="12">
                  <c:v>53040</c:v>
                </c:pt>
                <c:pt idx="13">
                  <c:v>39677</c:v>
                </c:pt>
                <c:pt idx="14">
                  <c:v>28071</c:v>
                </c:pt>
                <c:pt idx="15">
                  <c:v>28841</c:v>
                </c:pt>
                <c:pt idx="16">
                  <c:v>28819</c:v>
                </c:pt>
                <c:pt idx="17">
                  <c:v>24076</c:v>
                </c:pt>
                <c:pt idx="18">
                  <c:v>19518</c:v>
                </c:pt>
                <c:pt idx="19">
                  <c:v>17429</c:v>
                </c:pt>
                <c:pt idx="20">
                  <c:v>12041</c:v>
                </c:pt>
                <c:pt idx="21">
                  <c:v>8527</c:v>
                </c:pt>
                <c:pt idx="22">
                  <c:v>5558</c:v>
                </c:pt>
                <c:pt idx="23">
                  <c:v>3896</c:v>
                </c:pt>
                <c:pt idx="24">
                  <c:v>3814</c:v>
                </c:pt>
                <c:pt idx="25">
                  <c:v>3777</c:v>
                </c:pt>
                <c:pt idx="26">
                  <c:v>2992</c:v>
                </c:pt>
                <c:pt idx="27">
                  <c:v>1977</c:v>
                </c:pt>
                <c:pt idx="28">
                  <c:v>768</c:v>
                </c:pt>
                <c:pt idx="29">
                  <c:v>916</c:v>
                </c:pt>
                <c:pt idx="30">
                  <c:v>352</c:v>
                </c:pt>
                <c:pt idx="31">
                  <c:v>192</c:v>
                </c:pt>
                <c:pt idx="32">
                  <c:v>150</c:v>
                </c:pt>
                <c:pt idx="33">
                  <c:v>176</c:v>
                </c:pt>
                <c:pt idx="34">
                  <c:v>136</c:v>
                </c:pt>
                <c:pt idx="35">
                  <c:v>288</c:v>
                </c:pt>
                <c:pt idx="36">
                  <c:v>310</c:v>
                </c:pt>
                <c:pt idx="37">
                  <c:v>142</c:v>
                </c:pt>
                <c:pt idx="38">
                  <c:v>434</c:v>
                </c:pt>
                <c:pt idx="39">
                  <c:v>40</c:v>
                </c:pt>
                <c:pt idx="40">
                  <c:v>0</c:v>
                </c:pt>
                <c:pt idx="41">
                  <c:v>149</c:v>
                </c:pt>
                <c:pt idx="42">
                  <c:v>18</c:v>
                </c:pt>
                <c:pt idx="43">
                  <c:v>3</c:v>
                </c:pt>
                <c:pt idx="44">
                  <c:v>37</c:v>
                </c:pt>
                <c:pt idx="45">
                  <c:v>62</c:v>
                </c:pt>
                <c:pt idx="46">
                  <c:v>385</c:v>
                </c:pt>
                <c:pt idx="47">
                  <c:v>686</c:v>
                </c:pt>
                <c:pt idx="48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B-4300-B83F-4C4443686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'Sonneblom - Sunflower'!$H$3</c15:sqref>
                        </c15:formulaRef>
                      </c:ext>
                    </c:extLst>
                    <c:strCache>
                      <c:ptCount val="1"/>
                      <c:pt idx="0">
                        <c:v>2023/24</c:v>
                      </c:pt>
                    </c:strCache>
                  </c:strRef>
                </c:tx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'Sonneblom - Sunflower'!$A$4:$A$60</c15:sqref>
                        </c15:formulaRef>
                      </c:ext>
                    </c:extLst>
                    <c:strCache>
                      <c:ptCount val="5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NOK Finale skatting</c:v>
                      </c:pt>
                      <c:pt idx="54">
                        <c:v>Farm consumption, storage, seed retention etc</c:v>
                      </c:pt>
                      <c:pt idx="55">
                        <c:v>NOK - Farm use and seed retention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'Sonneblom - Sunflower'!$H$4:$H$55</c15:sqref>
                        </c15:formulaRef>
                      </c:ext>
                    </c:extLst>
                    <c:numCache>
                      <c:formatCode>_ * #\ ##0_ ;_ * \-#\ ##0_ ;_ * "-"??_ ;_ @_ </c:formatCode>
                      <c:ptCount val="52"/>
                      <c:pt idx="0">
                        <c:v>251</c:v>
                      </c:pt>
                      <c:pt idx="1">
                        <c:v>1567</c:v>
                      </c:pt>
                      <c:pt idx="2">
                        <c:v>8789</c:v>
                      </c:pt>
                      <c:pt idx="3">
                        <c:v>20776</c:v>
                      </c:pt>
                      <c:pt idx="4">
                        <c:v>21964</c:v>
                      </c:pt>
                      <c:pt idx="5">
                        <c:v>27517</c:v>
                      </c:pt>
                      <c:pt idx="6">
                        <c:v>50130</c:v>
                      </c:pt>
                      <c:pt idx="7">
                        <c:v>78915</c:v>
                      </c:pt>
                      <c:pt idx="8">
                        <c:v>64700</c:v>
                      </c:pt>
                      <c:pt idx="9">
                        <c:v>48078</c:v>
                      </c:pt>
                      <c:pt idx="10">
                        <c:v>36958</c:v>
                      </c:pt>
                      <c:pt idx="11">
                        <c:v>40889</c:v>
                      </c:pt>
                      <c:pt idx="12">
                        <c:v>56224</c:v>
                      </c:pt>
                      <c:pt idx="13">
                        <c:v>33346</c:v>
                      </c:pt>
                      <c:pt idx="14">
                        <c:v>38566</c:v>
                      </c:pt>
                      <c:pt idx="15">
                        <c:v>33024</c:v>
                      </c:pt>
                      <c:pt idx="16">
                        <c:v>27979</c:v>
                      </c:pt>
                      <c:pt idx="17">
                        <c:v>28037</c:v>
                      </c:pt>
                      <c:pt idx="18">
                        <c:v>26837</c:v>
                      </c:pt>
                      <c:pt idx="19">
                        <c:v>20827</c:v>
                      </c:pt>
                      <c:pt idx="20">
                        <c:v>16900</c:v>
                      </c:pt>
                      <c:pt idx="21">
                        <c:v>10762</c:v>
                      </c:pt>
                      <c:pt idx="22">
                        <c:v>7088</c:v>
                      </c:pt>
                      <c:pt idx="23">
                        <c:v>3913</c:v>
                      </c:pt>
                      <c:pt idx="24">
                        <c:v>2822</c:v>
                      </c:pt>
                      <c:pt idx="25">
                        <c:v>1502</c:v>
                      </c:pt>
                      <c:pt idx="26">
                        <c:v>763</c:v>
                      </c:pt>
                      <c:pt idx="27">
                        <c:v>492</c:v>
                      </c:pt>
                      <c:pt idx="28">
                        <c:v>393</c:v>
                      </c:pt>
                      <c:pt idx="29">
                        <c:v>603</c:v>
                      </c:pt>
                      <c:pt idx="30">
                        <c:v>360</c:v>
                      </c:pt>
                      <c:pt idx="31">
                        <c:v>414</c:v>
                      </c:pt>
                      <c:pt idx="32">
                        <c:v>302</c:v>
                      </c:pt>
                      <c:pt idx="33">
                        <c:v>340</c:v>
                      </c:pt>
                      <c:pt idx="34">
                        <c:v>89</c:v>
                      </c:pt>
                      <c:pt idx="35">
                        <c:v>579</c:v>
                      </c:pt>
                      <c:pt idx="36">
                        <c:v>913</c:v>
                      </c:pt>
                      <c:pt idx="37">
                        <c:v>558</c:v>
                      </c:pt>
                      <c:pt idx="38">
                        <c:v>929</c:v>
                      </c:pt>
                      <c:pt idx="39">
                        <c:v>188</c:v>
                      </c:pt>
                      <c:pt idx="40">
                        <c:v>155</c:v>
                      </c:pt>
                      <c:pt idx="41">
                        <c:v>308</c:v>
                      </c:pt>
                      <c:pt idx="42">
                        <c:v>34</c:v>
                      </c:pt>
                      <c:pt idx="43">
                        <c:v>113</c:v>
                      </c:pt>
                      <c:pt idx="44">
                        <c:v>26</c:v>
                      </c:pt>
                      <c:pt idx="45">
                        <c:v>103</c:v>
                      </c:pt>
                      <c:pt idx="46">
                        <c:v>150</c:v>
                      </c:pt>
                      <c:pt idx="47">
                        <c:v>253</c:v>
                      </c:pt>
                      <c:pt idx="48">
                        <c:v>133</c:v>
                      </c:pt>
                      <c:pt idx="49">
                        <c:v>1940</c:v>
                      </c:pt>
                      <c:pt idx="50">
                        <c:v>1316</c:v>
                      </c:pt>
                      <c:pt idx="51">
                        <c:v>704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A35-4F1B-84AC-78B66EFA99EE}"/>
                  </c:ext>
                </c:extLst>
              </c15:ser>
            </c15:filteredLineSeries>
          </c:ext>
        </c:extLst>
      </c:lineChart>
      <c:dateAx>
        <c:axId val="162238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Week</a:t>
                </a:r>
              </a:p>
            </c:rich>
          </c:tx>
          <c:layout>
            <c:manualLayout>
              <c:xMode val="edge"/>
              <c:yMode val="edge"/>
              <c:x val="0.52766125817052245"/>
              <c:y val="0.9066256024110791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"/>
        <c:majorTimeUnit val="days"/>
      </c:date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22387312"/>
        <c:crosses val="autoZero"/>
        <c:crossBetween val="between"/>
        <c:majorUnit val="7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_ * #\ ##0_ ;_ * \-#\ ##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Total YTD sunflower seed deliveries for the 2026/27 season vs previous season's</a:t>
            </a:r>
          </a:p>
        </c:rich>
      </c:tx>
      <c:layout>
        <c:manualLayout>
          <c:xMode val="edge"/>
          <c:yMode val="edge"/>
          <c:x val="0.21005573659465718"/>
          <c:y val="2.30470517404046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6924339174379E-2"/>
          <c:y val="8.6510764517871333E-2"/>
          <c:w val="0.8329439408404965"/>
          <c:h val="0.78376488819691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'Sonneblom - Sunflower'!$A$62</c:f>
              <c:strCache>
                <c:ptCount val="1"/>
                <c:pt idx="0">
                  <c:v>Totale lewerings/Total deliveries</c:v>
                </c:pt>
              </c:strCache>
            </c:strRef>
          </c:tx>
          <c:spPr>
            <a:solidFill>
              <a:srgbClr val="AE9344"/>
            </a:solidFill>
          </c:spPr>
          <c:invertIfNegative val="0"/>
          <c:cat>
            <c:strRef>
              <c:f>'Sonneblom - Sunflower'!$E$3:$K$3</c:f>
              <c:strCache>
                <c:ptCount val="4"/>
                <c:pt idx="0">
                  <c:v>2023/24</c:v>
                </c:pt>
                <c:pt idx="1">
                  <c:v>2024/25</c:v>
                </c:pt>
                <c:pt idx="2">
                  <c:v>2025/26</c:v>
                </c:pt>
                <c:pt idx="3">
                  <c:v>2026/27</c:v>
                </c:pt>
              </c:strCache>
            </c:strRef>
          </c:cat>
          <c:val>
            <c:numRef>
              <c:f>'Sonneblom - Sunflower'!$E$62:$K$62</c:f>
              <c:numCache>
                <c:formatCode>_ * #\ ##0_ ;_ * \-#\ ##0_ ;_ * "-"??_ ;_ @_ </c:formatCode>
                <c:ptCount val="4"/>
                <c:pt idx="0">
                  <c:v>720519</c:v>
                </c:pt>
                <c:pt idx="1">
                  <c:v>634330</c:v>
                </c:pt>
                <c:pt idx="2">
                  <c:v>708635</c:v>
                </c:pt>
                <c:pt idx="3">
                  <c:v>819101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7-484D-BD2E-2A0D2D86F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3134816"/>
        <c:axId val="1"/>
      </c:barChart>
      <c:lineChart>
        <c:grouping val="standard"/>
        <c:varyColors val="0"/>
        <c:ser>
          <c:idx val="1"/>
          <c:order val="1"/>
          <c:tx>
            <c:strRef>
              <c:f>'Sonneblom - Sunflower'!$A$64</c:f>
              <c:strCache>
                <c:ptCount val="1"/>
                <c:pt idx="0">
                  <c:v>% Gelewer van Oesskatting/% delivered crop estimate</c:v>
                </c:pt>
              </c:strCache>
            </c:strRef>
          </c:tx>
          <c:spPr>
            <a:ln>
              <a:solidFill>
                <a:srgbClr val="3B6367"/>
              </a:solidFill>
            </a:ln>
          </c:spPr>
          <c:marker>
            <c:spPr>
              <a:solidFill>
                <a:srgbClr val="3B6367"/>
              </a:solidFill>
              <a:ln>
                <a:solidFill>
                  <a:srgbClr val="3B6367"/>
                </a:solidFill>
              </a:ln>
            </c:spPr>
          </c:marker>
          <c:dLbls>
            <c:spPr>
              <a:noFill/>
              <a:ln w="15875">
                <a:solidFill>
                  <a:schemeClr val="tx1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'Sonneblom - Sunflower'!$E$3:$K$3</c:f>
              <c:strCache>
                <c:ptCount val="4"/>
                <c:pt idx="0">
                  <c:v>2023/24</c:v>
                </c:pt>
                <c:pt idx="1">
                  <c:v>2024/25</c:v>
                </c:pt>
                <c:pt idx="2">
                  <c:v>2025/26</c:v>
                </c:pt>
                <c:pt idx="3">
                  <c:v>2026/27</c:v>
                </c:pt>
              </c:strCache>
            </c:strRef>
          </c:cat>
          <c:val>
            <c:numRef>
              <c:f>'Sonneblom - Sunflower'!$E$64:$K$64</c:f>
              <c:numCache>
                <c:formatCode>0%</c:formatCode>
                <c:ptCount val="4"/>
                <c:pt idx="0">
                  <c:v>1.0007208333333333</c:v>
                </c:pt>
                <c:pt idx="1">
                  <c:v>0.99776641761698781</c:v>
                </c:pt>
                <c:pt idx="2">
                  <c:v>1.0004729634335734</c:v>
                </c:pt>
                <c:pt idx="3">
                  <c:v>0.93632409508404735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7-484D-BD2E-2A0D2D86F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53313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Season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Ton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331348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% Delivered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0"/>
          <c:y val="0.94100485709775028"/>
          <c:w val="1"/>
          <c:h val="5.5226251711676125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Aptos" panose="020B0004020202020204" pitchFamily="34" charset="0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3FBF7D-0F09-4C6E-A61D-3EEBBD60E14C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CE5FA40-17E8-440D-92A0-D28F362474D2}">
  <sheetPr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C0C978-E7C9-49A3-8D61-5754215D666F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29705C-570A-4885-8836-654ECADFD619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F32829-E840-41D2-A901-53CBEA6E726D}">
  <sheetPr/>
  <sheetViews>
    <sheetView zoomScale="8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333AB0-4045-E026-A6CD-7A028F094AA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B44CE4-7D53-678F-C576-B69663AC37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29396-188C-523D-8830-85AFE61375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4C7C046-9729-8A81-5603-FB82401E17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220172-A434-AE0C-05D7-61E52E5C73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D71E5A-0544-46FE-987C-61282C8ACB54}" name="Table1" displayName="Table1" ref="A3:M59" totalsRowShown="0" headerRowDxfId="2" tableBorderDxfId="1" headerRowCellStyle="Heading 2">
  <autoFilter ref="A3:M59" xr:uid="{80D71E5A-0544-46FE-987C-61282C8ACB54}"/>
  <tableColumns count="13">
    <tableColumn id="1" xr3:uid="{FF1FAEE3-2147-4090-B34B-143D433BB2F0}" name="Bemarkingseisoen week"/>
    <tableColumn id="2" xr3:uid="{962FCA19-1ACB-4B88-A9E8-406FBCF69F6B}" name="Week geëindig"/>
    <tableColumn id="3" xr3:uid="{EA7B71FE-BF9D-4CC2-B012-AD2D958A0017}" name="2018/19"/>
    <tableColumn id="4" xr3:uid="{E4F9AFDE-6059-4A99-8E97-DF1CEF479229}" name="2019/20"/>
    <tableColumn id="5" xr3:uid="{D038F4E9-A44C-46AD-8AA8-B24F4E5E6554}" name="2020/21"/>
    <tableColumn id="6" xr3:uid="{6587148A-EA47-4F82-9145-877D9BFD4909}" name="2021/22"/>
    <tableColumn id="7" xr3:uid="{434AED9E-923F-4C0D-A748-6CD134337EFF}" name="2022/23"/>
    <tableColumn id="8" xr3:uid="{33AA9BAC-35AD-4F8B-B276-2AD0B70AE748}" name="2023/24"/>
    <tableColumn id="9" xr3:uid="{67B3E4C7-A3D2-40E5-A537-FCEB77E867A4}" name="2024/25"/>
    <tableColumn id="10" xr3:uid="{070C487B-7ADD-4EB8-88E4-3CF7A0CCA2FF}" name="2025/26"/>
    <tableColumn id="11" xr3:uid="{7E7026DE-8312-4016-8AD7-075796EFD538}" name="2026/27"/>
    <tableColumn id="12" xr3:uid="{EF446F4B-679D-4E76-ABCA-D6BA8BD9434C}" name="3-year average"/>
    <tableColumn id="13" xr3:uid="{19A6B585-83F9-4813-83EB-82A2602E5F09}" name="5-year aver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3D13-6B6E-4701-8E4D-D46D6D371AD3}">
  <sheetPr>
    <pageSetUpPr fitToPage="1"/>
  </sheetPr>
  <dimension ref="B1:F22"/>
  <sheetViews>
    <sheetView showGridLines="0" zoomScale="110" zoomScaleNormal="110" workbookViewId="0">
      <selection activeCell="B2" sqref="B2:D15"/>
    </sheetView>
  </sheetViews>
  <sheetFormatPr defaultColWidth="8.6640625" defaultRowHeight="13.8" x14ac:dyDescent="0.3"/>
  <cols>
    <col min="1" max="1" width="8.6640625" style="151"/>
    <col min="2" max="2" width="62.6640625" style="151" customWidth="1"/>
    <col min="3" max="3" width="23.33203125" style="151" customWidth="1"/>
    <col min="4" max="4" width="64.109375" style="151" customWidth="1"/>
    <col min="5" max="7" width="9.33203125" style="151" customWidth="1"/>
    <col min="8" max="16384" width="8.6640625" style="151"/>
  </cols>
  <sheetData>
    <row r="1" spans="2:6" ht="14.4" thickBot="1" x14ac:dyDescent="0.35"/>
    <row r="2" spans="2:6" ht="21" x14ac:dyDescent="0.4">
      <c r="B2" s="179" t="s">
        <v>0</v>
      </c>
      <c r="C2" s="180"/>
      <c r="D2" s="181"/>
    </row>
    <row r="3" spans="2:6" ht="21.6" thickBot="1" x14ac:dyDescent="0.45">
      <c r="B3" s="182" t="s">
        <v>1</v>
      </c>
      <c r="C3" s="183"/>
      <c r="D3" s="184"/>
    </row>
    <row r="4" spans="2:6" ht="21" x14ac:dyDescent="0.4">
      <c r="B4" s="185"/>
      <c r="C4" s="186" t="s">
        <v>2</v>
      </c>
      <c r="D4" s="187"/>
    </row>
    <row r="5" spans="2:6" ht="16.2" thickBot="1" x14ac:dyDescent="0.35">
      <c r="B5" s="188" t="s">
        <v>3</v>
      </c>
      <c r="C5" s="189">
        <f>MAX('Sunflower 2026_27'!G59)</f>
        <v>819101</v>
      </c>
      <c r="D5" s="190" t="s">
        <v>4</v>
      </c>
    </row>
    <row r="6" spans="2:6" ht="16.2" thickTop="1" x14ac:dyDescent="0.3">
      <c r="B6" s="191" t="s">
        <v>5</v>
      </c>
      <c r="C6" s="192">
        <f>'Sonneblom - Sunflower'!AB4</f>
        <v>874805</v>
      </c>
      <c r="D6" s="193" t="s">
        <v>6</v>
      </c>
      <c r="E6" s="152"/>
      <c r="F6" s="152"/>
    </row>
    <row r="7" spans="2:6" ht="13.2" customHeight="1" x14ac:dyDescent="0.3">
      <c r="B7" s="194" t="s">
        <v>7</v>
      </c>
      <c r="C7" s="192">
        <v>0</v>
      </c>
      <c r="D7" s="195" t="s">
        <v>8</v>
      </c>
    </row>
    <row r="8" spans="2:6" ht="15.6" x14ac:dyDescent="0.3">
      <c r="B8" s="196" t="s">
        <v>9</v>
      </c>
      <c r="C8" s="197">
        <v>0</v>
      </c>
      <c r="D8" s="198" t="s">
        <v>10</v>
      </c>
      <c r="E8" s="153"/>
    </row>
    <row r="9" spans="2:6" ht="25.5" customHeight="1" x14ac:dyDescent="0.3">
      <c r="B9" s="199" t="s">
        <v>11</v>
      </c>
      <c r="C9" s="200">
        <f>C6-C7-C8</f>
        <v>874805</v>
      </c>
      <c r="D9" s="201" t="s">
        <v>12</v>
      </c>
      <c r="E9" s="153"/>
    </row>
    <row r="10" spans="2:6" ht="15" customHeight="1" x14ac:dyDescent="0.3">
      <c r="B10" s="202" t="s">
        <v>13</v>
      </c>
      <c r="C10" s="203">
        <f>C5/C9</f>
        <v>0.93632409508404735</v>
      </c>
      <c r="D10" s="204" t="s">
        <v>14</v>
      </c>
    </row>
    <row r="11" spans="2:6" ht="15.6" x14ac:dyDescent="0.3">
      <c r="B11" s="205" t="s">
        <v>15</v>
      </c>
      <c r="C11" s="206">
        <f>C9-C5</f>
        <v>55704</v>
      </c>
      <c r="D11" s="207" t="s">
        <v>16</v>
      </c>
    </row>
    <row r="12" spans="2:6" ht="15.6" x14ac:dyDescent="0.3">
      <c r="B12" s="205" t="s">
        <v>17</v>
      </c>
      <c r="C12" s="208">
        <f>52-'Sunflower 2026_27'!B30</f>
        <v>28</v>
      </c>
      <c r="D12" s="207" t="s">
        <v>18</v>
      </c>
    </row>
    <row r="13" spans="2:6" ht="15.6" x14ac:dyDescent="0.3">
      <c r="B13" s="209" t="s">
        <v>19</v>
      </c>
      <c r="C13" s="210">
        <f>C11/C12</f>
        <v>1989.4285714285713</v>
      </c>
      <c r="D13" s="211" t="s">
        <v>20</v>
      </c>
    </row>
    <row r="14" spans="2:6" ht="15.6" x14ac:dyDescent="0.3">
      <c r="B14" s="212" t="s">
        <v>21</v>
      </c>
      <c r="C14" s="213">
        <f>'Sonneblom - Sunflower'!Y28</f>
        <v>668539.66666666674</v>
      </c>
      <c r="D14" s="214" t="s">
        <v>22</v>
      </c>
    </row>
    <row r="15" spans="2:6" ht="15.6" x14ac:dyDescent="0.3">
      <c r="B15" s="215" t="s">
        <v>23</v>
      </c>
      <c r="C15" s="216">
        <f>'Sonneblom - Sunflower'!X28</f>
        <v>717269.79999999981</v>
      </c>
      <c r="D15" s="217" t="s">
        <v>24</v>
      </c>
    </row>
    <row r="16" spans="2:6" x14ac:dyDescent="0.3">
      <c r="B16" s="154"/>
      <c r="C16" s="155"/>
    </row>
    <row r="18" spans="3:4" x14ac:dyDescent="0.3">
      <c r="C18" s="152"/>
    </row>
    <row r="19" spans="3:4" x14ac:dyDescent="0.3">
      <c r="C19" s="156"/>
      <c r="D19" s="157"/>
    </row>
    <row r="20" spans="3:4" x14ac:dyDescent="0.3">
      <c r="C20" s="156"/>
      <c r="D20" s="157"/>
    </row>
    <row r="22" spans="3:4" x14ac:dyDescent="0.3">
      <c r="C22" s="152"/>
    </row>
  </sheetData>
  <mergeCells count="2">
    <mergeCell ref="B2:D2"/>
    <mergeCell ref="B3:D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9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035D-C99B-4753-8F34-DF66FE71A63C}">
  <dimension ref="A1:H89"/>
  <sheetViews>
    <sheetView topLeftCell="A9" zoomScale="118" zoomScaleNormal="118" workbookViewId="0">
      <selection activeCell="H16" sqref="H16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55" bestFit="1" customWidth="1"/>
    <col min="4" max="4" width="13.33203125" style="31" customWidth="1"/>
    <col min="5" max="5" width="12" style="2" customWidth="1"/>
    <col min="6" max="6" width="13.33203125" style="9" customWidth="1"/>
    <col min="7" max="7" width="12.33203125" style="7" customWidth="1"/>
    <col min="8" max="8" width="30.44140625" style="2" customWidth="1"/>
    <col min="9" max="9" width="12.33203125" style="2" bestFit="1" customWidth="1"/>
    <col min="10" max="10" width="12.109375" style="2" bestFit="1" customWidth="1"/>
    <col min="11" max="11" width="13.109375" style="2" bestFit="1" customWidth="1"/>
    <col min="12" max="12" width="36" style="2" customWidth="1"/>
    <col min="13" max="16384" width="8.6640625" style="2"/>
  </cols>
  <sheetData>
    <row r="1" spans="1:7" ht="13.8" x14ac:dyDescent="0.25">
      <c r="A1" s="10"/>
      <c r="B1" s="10"/>
      <c r="C1" s="51"/>
      <c r="D1" s="28"/>
      <c r="E1" s="10"/>
      <c r="F1" s="11"/>
      <c r="G1" s="12"/>
    </row>
    <row r="2" spans="1:7" ht="24" customHeight="1" thickBot="1" x14ac:dyDescent="0.3">
      <c r="A2" s="10"/>
      <c r="B2" s="174" t="s">
        <v>25</v>
      </c>
      <c r="C2" s="174"/>
      <c r="D2" s="174"/>
      <c r="E2" s="174"/>
      <c r="F2" s="174"/>
      <c r="G2" s="174"/>
    </row>
    <row r="3" spans="1:7" s="3" customFormat="1" ht="18.600000000000001" thickTop="1" thickBot="1" x14ac:dyDescent="0.35">
      <c r="A3" s="13"/>
      <c r="B3" s="14"/>
      <c r="C3" s="52"/>
      <c r="D3" s="173" t="s">
        <v>26</v>
      </c>
      <c r="E3" s="173"/>
      <c r="F3" s="173"/>
      <c r="G3" s="173"/>
    </row>
    <row r="4" spans="1:7" s="1" customFormat="1" ht="33.450000000000003" customHeight="1" thickBot="1" x14ac:dyDescent="0.3">
      <c r="A4" s="13"/>
      <c r="B4" s="15" t="s">
        <v>27</v>
      </c>
      <c r="C4" s="53" t="s">
        <v>28</v>
      </c>
      <c r="D4" s="29" t="s">
        <v>29</v>
      </c>
      <c r="E4" s="15" t="s">
        <v>30</v>
      </c>
      <c r="F4" s="15" t="s">
        <v>31</v>
      </c>
      <c r="G4" s="15" t="s">
        <v>32</v>
      </c>
    </row>
    <row r="5" spans="1:7" s="1" customFormat="1" ht="33.450000000000003" customHeight="1" thickBot="1" x14ac:dyDescent="0.3">
      <c r="A5" s="13"/>
      <c r="B5" s="15" t="s">
        <v>33</v>
      </c>
      <c r="C5" s="53" t="s">
        <v>34</v>
      </c>
      <c r="D5" s="29" t="s">
        <v>35</v>
      </c>
      <c r="E5" s="15" t="s">
        <v>36</v>
      </c>
      <c r="F5" s="15" t="s">
        <v>37</v>
      </c>
      <c r="G5" s="15" t="s">
        <v>38</v>
      </c>
    </row>
    <row r="6" spans="1:7" ht="20.25" customHeight="1" thickBot="1" x14ac:dyDescent="0.35">
      <c r="A6" s="10"/>
      <c r="B6" s="177" t="s">
        <v>39</v>
      </c>
      <c r="C6" s="178"/>
      <c r="D6" s="178"/>
      <c r="E6" s="178"/>
      <c r="F6" s="178"/>
      <c r="G6" s="178"/>
    </row>
    <row r="7" spans="1:7" ht="14.4" x14ac:dyDescent="0.3">
      <c r="A7" s="10"/>
      <c r="B7" s="18">
        <v>1</v>
      </c>
      <c r="C7" s="54">
        <v>45352</v>
      </c>
      <c r="D7" s="47">
        <v>2128</v>
      </c>
      <c r="E7" s="47">
        <v>-1207</v>
      </c>
      <c r="F7" s="17">
        <f t="shared" ref="F7:F53" si="0">D7+E7</f>
        <v>921</v>
      </c>
      <c r="G7" s="19">
        <f>F7</f>
        <v>921</v>
      </c>
    </row>
    <row r="8" spans="1:7" ht="14.4" x14ac:dyDescent="0.3">
      <c r="A8" s="10"/>
      <c r="B8" s="20">
        <v>2</v>
      </c>
      <c r="C8" s="54">
        <f t="shared" ref="C8:C59" si="1">C7+7</f>
        <v>45359</v>
      </c>
      <c r="D8" s="47">
        <v>8204</v>
      </c>
      <c r="E8" s="47">
        <v>10</v>
      </c>
      <c r="F8" s="17">
        <f t="shared" si="0"/>
        <v>8214</v>
      </c>
      <c r="G8" s="60">
        <f t="shared" ref="G8:G58" si="2">G7+F8</f>
        <v>9135</v>
      </c>
    </row>
    <row r="9" spans="1:7" ht="14.4" x14ac:dyDescent="0.3">
      <c r="A9" s="10"/>
      <c r="B9" s="16">
        <v>3</v>
      </c>
      <c r="C9" s="54">
        <f t="shared" si="1"/>
        <v>45366</v>
      </c>
      <c r="D9" s="47">
        <v>16754</v>
      </c>
      <c r="E9" s="47">
        <v>1585</v>
      </c>
      <c r="F9" s="17">
        <f t="shared" si="0"/>
        <v>18339</v>
      </c>
      <c r="G9" s="60">
        <f t="shared" si="2"/>
        <v>27474</v>
      </c>
    </row>
    <row r="10" spans="1:7" ht="14.4" x14ac:dyDescent="0.3">
      <c r="A10" s="10"/>
      <c r="B10" s="18">
        <v>4</v>
      </c>
      <c r="C10" s="54">
        <f t="shared" si="1"/>
        <v>45373</v>
      </c>
      <c r="D10" s="47">
        <v>19016</v>
      </c>
      <c r="E10" s="47">
        <v>648</v>
      </c>
      <c r="F10" s="17">
        <f t="shared" si="0"/>
        <v>19664</v>
      </c>
      <c r="G10" s="60">
        <f t="shared" si="2"/>
        <v>47138</v>
      </c>
    </row>
    <row r="11" spans="1:7" ht="14.4" x14ac:dyDescent="0.3">
      <c r="A11" s="10"/>
      <c r="B11" s="18">
        <v>5</v>
      </c>
      <c r="C11" s="54">
        <f t="shared" si="1"/>
        <v>45380</v>
      </c>
      <c r="D11" s="47">
        <v>16130</v>
      </c>
      <c r="E11" s="47">
        <v>302</v>
      </c>
      <c r="F11" s="17">
        <f t="shared" si="0"/>
        <v>16432</v>
      </c>
      <c r="G11" s="60">
        <f t="shared" si="2"/>
        <v>63570</v>
      </c>
    </row>
    <row r="12" spans="1:7" ht="14.4" x14ac:dyDescent="0.3">
      <c r="A12" s="10"/>
      <c r="B12" s="20">
        <v>6</v>
      </c>
      <c r="C12" s="54">
        <f t="shared" si="1"/>
        <v>45387</v>
      </c>
      <c r="D12" s="47">
        <v>15516</v>
      </c>
      <c r="E12" s="47">
        <v>255</v>
      </c>
      <c r="F12" s="17">
        <f t="shared" si="0"/>
        <v>15771</v>
      </c>
      <c r="G12" s="60">
        <f t="shared" si="2"/>
        <v>79341</v>
      </c>
    </row>
    <row r="13" spans="1:7" ht="14.4" x14ac:dyDescent="0.3">
      <c r="A13" s="10"/>
      <c r="B13" s="16">
        <v>7</v>
      </c>
      <c r="C13" s="54">
        <f t="shared" si="1"/>
        <v>45394</v>
      </c>
      <c r="D13" s="47">
        <v>11083</v>
      </c>
      <c r="E13" s="47">
        <v>29</v>
      </c>
      <c r="F13" s="17">
        <f t="shared" si="0"/>
        <v>11112</v>
      </c>
      <c r="G13" s="60">
        <f t="shared" si="2"/>
        <v>90453</v>
      </c>
    </row>
    <row r="14" spans="1:7" ht="14.4" x14ac:dyDescent="0.3">
      <c r="A14" s="10"/>
      <c r="B14" s="18">
        <v>8</v>
      </c>
      <c r="C14" s="54">
        <f t="shared" si="1"/>
        <v>45401</v>
      </c>
      <c r="D14" s="47">
        <v>27747</v>
      </c>
      <c r="E14" s="47">
        <v>197</v>
      </c>
      <c r="F14" s="17">
        <f t="shared" si="0"/>
        <v>27944</v>
      </c>
      <c r="G14" s="60">
        <f t="shared" si="2"/>
        <v>118397</v>
      </c>
    </row>
    <row r="15" spans="1:7" ht="13.5" customHeight="1" x14ac:dyDescent="0.3">
      <c r="A15" s="10"/>
      <c r="B15" s="18">
        <v>9</v>
      </c>
      <c r="C15" s="54">
        <f t="shared" si="1"/>
        <v>45408</v>
      </c>
      <c r="D15" s="47">
        <v>35343</v>
      </c>
      <c r="E15" s="47">
        <v>859</v>
      </c>
      <c r="F15" s="17">
        <f t="shared" si="0"/>
        <v>36202</v>
      </c>
      <c r="G15" s="60">
        <f t="shared" si="2"/>
        <v>154599</v>
      </c>
    </row>
    <row r="16" spans="1:7" ht="14.4" x14ac:dyDescent="0.3">
      <c r="A16" s="10"/>
      <c r="B16" s="20">
        <v>10</v>
      </c>
      <c r="C16" s="54">
        <f t="shared" si="1"/>
        <v>45415</v>
      </c>
      <c r="D16" s="47">
        <v>42238</v>
      </c>
      <c r="E16" s="47">
        <v>929</v>
      </c>
      <c r="F16" s="17">
        <f t="shared" si="0"/>
        <v>43167</v>
      </c>
      <c r="G16" s="60">
        <f t="shared" si="2"/>
        <v>197766</v>
      </c>
    </row>
    <row r="17" spans="1:8" ht="14.4" x14ac:dyDescent="0.3">
      <c r="A17" s="10"/>
      <c r="B17" s="16">
        <v>11</v>
      </c>
      <c r="C17" s="54">
        <f t="shared" si="1"/>
        <v>45422</v>
      </c>
      <c r="D17" s="47">
        <v>63218</v>
      </c>
      <c r="E17" s="47">
        <v>1556</v>
      </c>
      <c r="F17" s="17">
        <f t="shared" si="0"/>
        <v>64774</v>
      </c>
      <c r="G17" s="60">
        <f t="shared" si="2"/>
        <v>262540</v>
      </c>
    </row>
    <row r="18" spans="1:8" ht="14.4" x14ac:dyDescent="0.3">
      <c r="A18" s="10"/>
      <c r="B18" s="18">
        <v>12</v>
      </c>
      <c r="C18" s="54">
        <f t="shared" si="1"/>
        <v>45429</v>
      </c>
      <c r="D18" s="47">
        <v>64937</v>
      </c>
      <c r="E18" s="47">
        <v>3332</v>
      </c>
      <c r="F18" s="17">
        <f t="shared" si="0"/>
        <v>68269</v>
      </c>
      <c r="G18" s="60">
        <f t="shared" si="2"/>
        <v>330809</v>
      </c>
    </row>
    <row r="19" spans="1:8" ht="14.4" x14ac:dyDescent="0.3">
      <c r="A19" s="10"/>
      <c r="B19" s="18">
        <v>13</v>
      </c>
      <c r="C19" s="54">
        <f t="shared" si="1"/>
        <v>45436</v>
      </c>
      <c r="D19" s="47">
        <v>61263</v>
      </c>
      <c r="E19" s="47">
        <v>3230</v>
      </c>
      <c r="F19" s="17">
        <f t="shared" si="0"/>
        <v>64493</v>
      </c>
      <c r="G19" s="60">
        <f t="shared" si="2"/>
        <v>395302</v>
      </c>
    </row>
    <row r="20" spans="1:8" ht="14.4" x14ac:dyDescent="0.3">
      <c r="A20" s="10"/>
      <c r="B20" s="20">
        <v>14</v>
      </c>
      <c r="C20" s="54">
        <f t="shared" si="1"/>
        <v>45443</v>
      </c>
      <c r="D20" s="47">
        <v>47570</v>
      </c>
      <c r="E20" s="47">
        <v>-468</v>
      </c>
      <c r="F20" s="17">
        <f t="shared" si="0"/>
        <v>47102</v>
      </c>
      <c r="G20" s="60">
        <f t="shared" si="2"/>
        <v>442404</v>
      </c>
    </row>
    <row r="21" spans="1:8" ht="14.4" x14ac:dyDescent="0.3">
      <c r="A21" s="10"/>
      <c r="B21" s="16">
        <v>15</v>
      </c>
      <c r="C21" s="54">
        <f t="shared" si="1"/>
        <v>45450</v>
      </c>
      <c r="D21" s="47">
        <v>30848</v>
      </c>
      <c r="E21" s="47">
        <v>2171</v>
      </c>
      <c r="F21" s="17">
        <f t="shared" si="0"/>
        <v>33019</v>
      </c>
      <c r="G21" s="60">
        <f t="shared" si="2"/>
        <v>475423</v>
      </c>
    </row>
    <row r="22" spans="1:8" ht="14.4" x14ac:dyDescent="0.3">
      <c r="A22" s="10"/>
      <c r="B22" s="18">
        <v>16</v>
      </c>
      <c r="C22" s="54">
        <f t="shared" si="1"/>
        <v>45457</v>
      </c>
      <c r="D22" s="47">
        <v>41942</v>
      </c>
      <c r="E22" s="47">
        <v>69</v>
      </c>
      <c r="F22" s="17">
        <f t="shared" si="0"/>
        <v>42011</v>
      </c>
      <c r="G22" s="60">
        <f t="shared" si="2"/>
        <v>517434</v>
      </c>
    </row>
    <row r="23" spans="1:8" ht="14.4" x14ac:dyDescent="0.3">
      <c r="A23" s="10"/>
      <c r="B23" s="18">
        <v>17</v>
      </c>
      <c r="C23" s="54">
        <f t="shared" si="1"/>
        <v>45464</v>
      </c>
      <c r="D23" s="47">
        <v>32495</v>
      </c>
      <c r="E23" s="47">
        <v>89</v>
      </c>
      <c r="F23" s="17">
        <f t="shared" si="0"/>
        <v>32584</v>
      </c>
      <c r="G23" s="60">
        <f t="shared" si="2"/>
        <v>550018</v>
      </c>
    </row>
    <row r="24" spans="1:8" ht="15" customHeight="1" x14ac:dyDescent="0.3">
      <c r="A24" s="10"/>
      <c r="B24" s="20">
        <v>18</v>
      </c>
      <c r="C24" s="54">
        <f t="shared" si="1"/>
        <v>45471</v>
      </c>
      <c r="D24" s="47">
        <v>25606</v>
      </c>
      <c r="E24" s="47">
        <v>20</v>
      </c>
      <c r="F24" s="17">
        <f t="shared" si="0"/>
        <v>25626</v>
      </c>
      <c r="G24" s="60">
        <f t="shared" si="2"/>
        <v>575644</v>
      </c>
    </row>
    <row r="25" spans="1:8" ht="15" customHeight="1" x14ac:dyDescent="0.3">
      <c r="A25" s="10"/>
      <c r="B25" s="16">
        <v>19</v>
      </c>
      <c r="C25" s="54">
        <f t="shared" si="1"/>
        <v>45478</v>
      </c>
      <c r="D25" s="47">
        <v>14933</v>
      </c>
      <c r="E25" s="47">
        <v>-34</v>
      </c>
      <c r="F25" s="17">
        <f t="shared" si="0"/>
        <v>14899</v>
      </c>
      <c r="G25" s="60">
        <f t="shared" si="2"/>
        <v>590543</v>
      </c>
    </row>
    <row r="26" spans="1:8" ht="15" customHeight="1" x14ac:dyDescent="0.3">
      <c r="A26" s="10"/>
      <c r="B26" s="18">
        <v>20</v>
      </c>
      <c r="C26" s="54">
        <f t="shared" si="1"/>
        <v>45485</v>
      </c>
      <c r="D26" s="47">
        <v>10361</v>
      </c>
      <c r="E26" s="47">
        <v>248</v>
      </c>
      <c r="F26" s="17">
        <f t="shared" si="0"/>
        <v>10609</v>
      </c>
      <c r="G26" s="60">
        <f t="shared" si="2"/>
        <v>601152</v>
      </c>
    </row>
    <row r="27" spans="1:8" ht="15" customHeight="1" x14ac:dyDescent="0.3">
      <c r="A27" s="10"/>
      <c r="B27" s="18">
        <v>21</v>
      </c>
      <c r="C27" s="54">
        <f t="shared" si="1"/>
        <v>45492</v>
      </c>
      <c r="D27" s="47">
        <v>5693</v>
      </c>
      <c r="E27" s="47">
        <v>106</v>
      </c>
      <c r="F27" s="17">
        <f t="shared" si="0"/>
        <v>5799</v>
      </c>
      <c r="G27" s="60">
        <f t="shared" si="2"/>
        <v>606951</v>
      </c>
    </row>
    <row r="28" spans="1:8" ht="15" customHeight="1" x14ac:dyDescent="0.3">
      <c r="A28" s="10"/>
      <c r="B28" s="20">
        <v>22</v>
      </c>
      <c r="C28" s="54">
        <f t="shared" si="1"/>
        <v>45499</v>
      </c>
      <c r="D28" s="47">
        <v>2767</v>
      </c>
      <c r="E28" s="47">
        <v>937</v>
      </c>
      <c r="F28" s="17">
        <f t="shared" si="0"/>
        <v>3704</v>
      </c>
      <c r="G28" s="60">
        <f t="shared" si="2"/>
        <v>610655</v>
      </c>
      <c r="H28" s="31"/>
    </row>
    <row r="29" spans="1:8" ht="15" customHeight="1" x14ac:dyDescent="0.3">
      <c r="A29" s="10"/>
      <c r="B29" s="16">
        <v>23</v>
      </c>
      <c r="C29" s="54">
        <f t="shared" si="1"/>
        <v>45506</v>
      </c>
      <c r="D29" s="47">
        <v>2422</v>
      </c>
      <c r="E29" s="47">
        <v>0</v>
      </c>
      <c r="F29" s="17">
        <f t="shared" si="0"/>
        <v>2422</v>
      </c>
      <c r="G29" s="60">
        <f t="shared" si="2"/>
        <v>613077</v>
      </c>
    </row>
    <row r="30" spans="1:8" ht="15" customHeight="1" x14ac:dyDescent="0.3">
      <c r="A30" s="10"/>
      <c r="B30" s="18">
        <v>24</v>
      </c>
      <c r="C30" s="54">
        <f t="shared" si="1"/>
        <v>45513</v>
      </c>
      <c r="D30" s="47">
        <v>2074</v>
      </c>
      <c r="E30" s="47">
        <v>28</v>
      </c>
      <c r="F30" s="17">
        <f t="shared" si="0"/>
        <v>2102</v>
      </c>
      <c r="G30" s="60">
        <f t="shared" si="2"/>
        <v>615179</v>
      </c>
    </row>
    <row r="31" spans="1:8" ht="15" customHeight="1" x14ac:dyDescent="0.3">
      <c r="A31" s="10"/>
      <c r="B31" s="18">
        <v>25</v>
      </c>
      <c r="C31" s="54">
        <f t="shared" si="1"/>
        <v>45520</v>
      </c>
      <c r="D31" s="47">
        <v>1403</v>
      </c>
      <c r="E31" s="47">
        <v>634</v>
      </c>
      <c r="F31" s="17">
        <f t="shared" si="0"/>
        <v>2037</v>
      </c>
      <c r="G31" s="60">
        <f t="shared" si="2"/>
        <v>617216</v>
      </c>
    </row>
    <row r="32" spans="1:8" ht="15" customHeight="1" x14ac:dyDescent="0.3">
      <c r="A32" s="10"/>
      <c r="B32" s="20">
        <v>26</v>
      </c>
      <c r="C32" s="54">
        <f t="shared" si="1"/>
        <v>45527</v>
      </c>
      <c r="D32" s="47">
        <v>934</v>
      </c>
      <c r="E32" s="47">
        <v>7</v>
      </c>
      <c r="F32" s="17">
        <f t="shared" si="0"/>
        <v>941</v>
      </c>
      <c r="G32" s="60">
        <f t="shared" si="2"/>
        <v>618157</v>
      </c>
    </row>
    <row r="33" spans="1:7" ht="15" customHeight="1" x14ac:dyDescent="0.3">
      <c r="A33" s="10"/>
      <c r="B33" s="16">
        <v>27</v>
      </c>
      <c r="C33" s="54">
        <f t="shared" si="1"/>
        <v>45534</v>
      </c>
      <c r="D33" s="47">
        <v>1143</v>
      </c>
      <c r="E33" s="47">
        <v>10</v>
      </c>
      <c r="F33" s="17">
        <f t="shared" si="0"/>
        <v>1153</v>
      </c>
      <c r="G33" s="60">
        <f t="shared" si="2"/>
        <v>619310</v>
      </c>
    </row>
    <row r="34" spans="1:7" ht="15" customHeight="1" x14ac:dyDescent="0.3">
      <c r="A34" s="10"/>
      <c r="B34" s="18">
        <v>28</v>
      </c>
      <c r="C34" s="54">
        <f t="shared" si="1"/>
        <v>45541</v>
      </c>
      <c r="D34" s="47">
        <v>619</v>
      </c>
      <c r="E34" s="47">
        <v>163</v>
      </c>
      <c r="F34" s="17">
        <f t="shared" si="0"/>
        <v>782</v>
      </c>
      <c r="G34" s="60">
        <f t="shared" si="2"/>
        <v>620092</v>
      </c>
    </row>
    <row r="35" spans="1:7" ht="16.5" customHeight="1" x14ac:dyDescent="0.3">
      <c r="A35" s="10"/>
      <c r="B35" s="18">
        <v>29</v>
      </c>
      <c r="C35" s="54">
        <f t="shared" si="1"/>
        <v>45548</v>
      </c>
      <c r="D35" s="47">
        <v>695</v>
      </c>
      <c r="E35" s="47">
        <v>-176</v>
      </c>
      <c r="F35" s="17">
        <f t="shared" si="0"/>
        <v>519</v>
      </c>
      <c r="G35" s="60">
        <f t="shared" si="2"/>
        <v>620611</v>
      </c>
    </row>
    <row r="36" spans="1:7" ht="17.25" customHeight="1" x14ac:dyDescent="0.3">
      <c r="A36" s="10"/>
      <c r="B36" s="20">
        <v>30</v>
      </c>
      <c r="C36" s="54">
        <f t="shared" si="1"/>
        <v>45555</v>
      </c>
      <c r="D36" s="47">
        <v>895</v>
      </c>
      <c r="E36" s="47">
        <v>-383</v>
      </c>
      <c r="F36" s="17">
        <f t="shared" si="0"/>
        <v>512</v>
      </c>
      <c r="G36" s="60">
        <f t="shared" si="2"/>
        <v>621123</v>
      </c>
    </row>
    <row r="37" spans="1:7" ht="15" customHeight="1" x14ac:dyDescent="0.3">
      <c r="A37" s="10"/>
      <c r="B37" s="16">
        <v>31</v>
      </c>
      <c r="C37" s="54">
        <f t="shared" si="1"/>
        <v>45562</v>
      </c>
      <c r="D37" s="47">
        <v>927</v>
      </c>
      <c r="E37" s="47">
        <v>-26</v>
      </c>
      <c r="F37" s="17">
        <f t="shared" si="0"/>
        <v>901</v>
      </c>
      <c r="G37" s="60">
        <f t="shared" si="2"/>
        <v>622024</v>
      </c>
    </row>
    <row r="38" spans="1:7" ht="15" customHeight="1" x14ac:dyDescent="0.3">
      <c r="A38" s="10"/>
      <c r="B38" s="18">
        <v>32</v>
      </c>
      <c r="C38" s="54">
        <f t="shared" si="1"/>
        <v>45569</v>
      </c>
      <c r="D38" s="47">
        <v>695</v>
      </c>
      <c r="E38" s="47">
        <v>-73</v>
      </c>
      <c r="F38" s="17">
        <f t="shared" si="0"/>
        <v>622</v>
      </c>
      <c r="G38" s="60">
        <f t="shared" si="2"/>
        <v>622646</v>
      </c>
    </row>
    <row r="39" spans="1:7" ht="15" customHeight="1" x14ac:dyDescent="0.3">
      <c r="A39" s="10"/>
      <c r="B39" s="18">
        <v>33</v>
      </c>
      <c r="C39" s="54">
        <f t="shared" si="1"/>
        <v>45576</v>
      </c>
      <c r="D39" s="47">
        <v>907</v>
      </c>
      <c r="E39" s="47">
        <v>156</v>
      </c>
      <c r="F39" s="17">
        <f t="shared" si="0"/>
        <v>1063</v>
      </c>
      <c r="G39" s="60">
        <f t="shared" si="2"/>
        <v>623709</v>
      </c>
    </row>
    <row r="40" spans="1:7" ht="15" customHeight="1" x14ac:dyDescent="0.3">
      <c r="A40" s="10"/>
      <c r="B40" s="20">
        <v>34</v>
      </c>
      <c r="C40" s="54">
        <f t="shared" si="1"/>
        <v>45583</v>
      </c>
      <c r="D40" s="47">
        <v>1217</v>
      </c>
      <c r="E40" s="47">
        <v>93</v>
      </c>
      <c r="F40" s="17">
        <f t="shared" si="0"/>
        <v>1310</v>
      </c>
      <c r="G40" s="60">
        <f t="shared" si="2"/>
        <v>625019</v>
      </c>
    </row>
    <row r="41" spans="1:7" ht="15" customHeight="1" x14ac:dyDescent="0.3">
      <c r="A41" s="10"/>
      <c r="B41" s="16">
        <v>35</v>
      </c>
      <c r="C41" s="54">
        <f t="shared" si="1"/>
        <v>45590</v>
      </c>
      <c r="D41" s="47">
        <v>913</v>
      </c>
      <c r="E41" s="47">
        <v>212</v>
      </c>
      <c r="F41" s="17">
        <f t="shared" si="0"/>
        <v>1125</v>
      </c>
      <c r="G41" s="60">
        <f t="shared" si="2"/>
        <v>626144</v>
      </c>
    </row>
    <row r="42" spans="1:7" ht="15" customHeight="1" x14ac:dyDescent="0.3">
      <c r="A42" s="10"/>
      <c r="B42" s="18">
        <v>36</v>
      </c>
      <c r="C42" s="54">
        <f t="shared" si="1"/>
        <v>45597</v>
      </c>
      <c r="D42" s="47">
        <v>626</v>
      </c>
      <c r="E42" s="47">
        <v>262</v>
      </c>
      <c r="F42" s="17">
        <f t="shared" si="0"/>
        <v>888</v>
      </c>
      <c r="G42" s="60">
        <f t="shared" si="2"/>
        <v>627032</v>
      </c>
    </row>
    <row r="43" spans="1:7" ht="15" customHeight="1" x14ac:dyDescent="0.3">
      <c r="A43" s="10"/>
      <c r="B43" s="18">
        <v>37</v>
      </c>
      <c r="C43" s="54">
        <f t="shared" si="1"/>
        <v>45604</v>
      </c>
      <c r="D43" s="47">
        <v>783</v>
      </c>
      <c r="E43" s="47">
        <v>208</v>
      </c>
      <c r="F43" s="17">
        <f t="shared" si="0"/>
        <v>991</v>
      </c>
      <c r="G43" s="60">
        <f t="shared" si="2"/>
        <v>628023</v>
      </c>
    </row>
    <row r="44" spans="1:7" ht="15" customHeight="1" x14ac:dyDescent="0.3">
      <c r="A44" s="10"/>
      <c r="B44" s="20">
        <v>38</v>
      </c>
      <c r="C44" s="54">
        <f t="shared" si="1"/>
        <v>45611</v>
      </c>
      <c r="D44" s="47">
        <v>637</v>
      </c>
      <c r="E44" s="47">
        <v>0</v>
      </c>
      <c r="F44" s="17">
        <f t="shared" si="0"/>
        <v>637</v>
      </c>
      <c r="G44" s="60">
        <f t="shared" si="2"/>
        <v>628660</v>
      </c>
    </row>
    <row r="45" spans="1:7" ht="15" customHeight="1" x14ac:dyDescent="0.3">
      <c r="A45" s="10"/>
      <c r="B45" s="16">
        <v>39</v>
      </c>
      <c r="C45" s="54">
        <f t="shared" si="1"/>
        <v>45618</v>
      </c>
      <c r="D45" s="47">
        <v>662</v>
      </c>
      <c r="E45" s="47">
        <v>2</v>
      </c>
      <c r="F45" s="17">
        <f t="shared" si="0"/>
        <v>664</v>
      </c>
      <c r="G45" s="60">
        <f t="shared" si="2"/>
        <v>629324</v>
      </c>
    </row>
    <row r="46" spans="1:7" ht="15" customHeight="1" x14ac:dyDescent="0.3">
      <c r="A46" s="10"/>
      <c r="B46" s="18">
        <v>40</v>
      </c>
      <c r="C46" s="54">
        <f t="shared" si="1"/>
        <v>45625</v>
      </c>
      <c r="D46" s="47">
        <v>175</v>
      </c>
      <c r="E46" s="47">
        <v>22</v>
      </c>
      <c r="F46" s="17">
        <f t="shared" si="0"/>
        <v>197</v>
      </c>
      <c r="G46" s="60">
        <f t="shared" si="2"/>
        <v>629521</v>
      </c>
    </row>
    <row r="47" spans="1:7" ht="15" customHeight="1" x14ac:dyDescent="0.3">
      <c r="A47" s="10"/>
      <c r="B47" s="18">
        <v>41</v>
      </c>
      <c r="C47" s="54">
        <f t="shared" si="1"/>
        <v>45632</v>
      </c>
      <c r="D47" s="47">
        <v>689</v>
      </c>
      <c r="E47" s="47">
        <v>1</v>
      </c>
      <c r="F47" s="17">
        <f t="shared" si="0"/>
        <v>690</v>
      </c>
      <c r="G47" s="60">
        <f t="shared" si="2"/>
        <v>630211</v>
      </c>
    </row>
    <row r="48" spans="1:7" ht="15" customHeight="1" x14ac:dyDescent="0.3">
      <c r="A48" s="10"/>
      <c r="B48" s="20">
        <v>42</v>
      </c>
      <c r="C48" s="54">
        <f t="shared" si="1"/>
        <v>45639</v>
      </c>
      <c r="D48" s="47">
        <v>252</v>
      </c>
      <c r="E48" s="47">
        <v>-60</v>
      </c>
      <c r="F48" s="17">
        <f t="shared" si="0"/>
        <v>192</v>
      </c>
      <c r="G48" s="60">
        <f t="shared" si="2"/>
        <v>630403</v>
      </c>
    </row>
    <row r="49" spans="1:7" ht="14.4" x14ac:dyDescent="0.3">
      <c r="A49" s="10"/>
      <c r="B49" s="16">
        <v>43</v>
      </c>
      <c r="C49" s="54">
        <f t="shared" si="1"/>
        <v>45646</v>
      </c>
      <c r="D49" s="47">
        <v>30</v>
      </c>
      <c r="E49" s="47">
        <v>0</v>
      </c>
      <c r="F49" s="17">
        <f t="shared" si="0"/>
        <v>30</v>
      </c>
      <c r="G49" s="60">
        <f t="shared" si="2"/>
        <v>630433</v>
      </c>
    </row>
    <row r="50" spans="1:7" ht="15" customHeight="1" x14ac:dyDescent="0.3">
      <c r="A50" s="10"/>
      <c r="B50" s="18">
        <v>44</v>
      </c>
      <c r="C50" s="54">
        <f t="shared" si="1"/>
        <v>45653</v>
      </c>
      <c r="D50" s="47">
        <v>5</v>
      </c>
      <c r="E50" s="47">
        <v>7</v>
      </c>
      <c r="F50" s="17">
        <f t="shared" si="0"/>
        <v>12</v>
      </c>
      <c r="G50" s="60">
        <f t="shared" si="2"/>
        <v>630445</v>
      </c>
    </row>
    <row r="51" spans="1:7" ht="15" customHeight="1" x14ac:dyDescent="0.3">
      <c r="A51" s="10"/>
      <c r="B51" s="18">
        <v>45</v>
      </c>
      <c r="C51" s="54">
        <f t="shared" si="1"/>
        <v>45660</v>
      </c>
      <c r="D51" s="47">
        <v>3</v>
      </c>
      <c r="E51" s="47">
        <v>52</v>
      </c>
      <c r="F51" s="17">
        <f t="shared" si="0"/>
        <v>55</v>
      </c>
      <c r="G51" s="60">
        <f t="shared" si="2"/>
        <v>630500</v>
      </c>
    </row>
    <row r="52" spans="1:7" ht="15" customHeight="1" x14ac:dyDescent="0.3">
      <c r="A52" s="10"/>
      <c r="B52" s="20">
        <v>46</v>
      </c>
      <c r="C52" s="54">
        <f t="shared" si="1"/>
        <v>45667</v>
      </c>
      <c r="D52" s="47">
        <v>25</v>
      </c>
      <c r="E52" s="47">
        <v>140</v>
      </c>
      <c r="F52" s="17">
        <f t="shared" si="0"/>
        <v>165</v>
      </c>
      <c r="G52" s="60">
        <f t="shared" si="2"/>
        <v>630665</v>
      </c>
    </row>
    <row r="53" spans="1:7" ht="15" customHeight="1" x14ac:dyDescent="0.3">
      <c r="A53" s="10"/>
      <c r="B53" s="16">
        <v>47</v>
      </c>
      <c r="C53" s="54">
        <f t="shared" si="1"/>
        <v>45674</v>
      </c>
      <c r="D53" s="47">
        <v>32</v>
      </c>
      <c r="E53" s="47">
        <v>-11</v>
      </c>
      <c r="F53" s="17">
        <f t="shared" si="0"/>
        <v>21</v>
      </c>
      <c r="G53" s="60">
        <f t="shared" si="2"/>
        <v>630686</v>
      </c>
    </row>
    <row r="54" spans="1:7" ht="15" customHeight="1" x14ac:dyDescent="0.3">
      <c r="A54" s="10"/>
      <c r="B54" s="18">
        <v>48</v>
      </c>
      <c r="C54" s="54">
        <f t="shared" si="1"/>
        <v>45681</v>
      </c>
      <c r="D54" s="47">
        <v>161</v>
      </c>
      <c r="E54" s="47">
        <v>-60</v>
      </c>
      <c r="F54" s="17">
        <f t="shared" ref="F54:F59" si="3">D54+E54</f>
        <v>101</v>
      </c>
      <c r="G54" s="60">
        <f t="shared" si="2"/>
        <v>630787</v>
      </c>
    </row>
    <row r="55" spans="1:7" s="1" customFormat="1" ht="15" customHeight="1" x14ac:dyDescent="0.3">
      <c r="A55" s="13"/>
      <c r="B55" s="18">
        <v>49</v>
      </c>
      <c r="C55" s="54">
        <f t="shared" si="1"/>
        <v>45688</v>
      </c>
      <c r="D55" s="47">
        <v>176</v>
      </c>
      <c r="E55" s="47">
        <v>54</v>
      </c>
      <c r="F55" s="17">
        <f t="shared" si="3"/>
        <v>230</v>
      </c>
      <c r="G55" s="60">
        <f t="shared" si="2"/>
        <v>631017</v>
      </c>
    </row>
    <row r="56" spans="1:7" ht="15" customHeight="1" x14ac:dyDescent="0.3">
      <c r="A56" s="10"/>
      <c r="B56" s="20">
        <v>50</v>
      </c>
      <c r="C56" s="54">
        <f t="shared" si="1"/>
        <v>45695</v>
      </c>
      <c r="D56" s="47">
        <v>154</v>
      </c>
      <c r="E56" s="47">
        <v>65</v>
      </c>
      <c r="F56" s="17">
        <f t="shared" si="3"/>
        <v>219</v>
      </c>
      <c r="G56" s="60">
        <f t="shared" si="2"/>
        <v>631236</v>
      </c>
    </row>
    <row r="57" spans="1:7" ht="15" customHeight="1" x14ac:dyDescent="0.3">
      <c r="A57" s="10"/>
      <c r="B57" s="16">
        <v>51</v>
      </c>
      <c r="C57" s="54">
        <f t="shared" si="1"/>
        <v>45702</v>
      </c>
      <c r="D57" s="47">
        <v>251</v>
      </c>
      <c r="E57" s="47">
        <v>36</v>
      </c>
      <c r="F57" s="17">
        <f t="shared" si="3"/>
        <v>287</v>
      </c>
      <c r="G57" s="60">
        <f t="shared" si="2"/>
        <v>631523</v>
      </c>
    </row>
    <row r="58" spans="1:7" ht="15" customHeight="1" x14ac:dyDescent="0.3">
      <c r="A58" s="10"/>
      <c r="B58" s="18">
        <v>52</v>
      </c>
      <c r="C58" s="54">
        <f t="shared" si="1"/>
        <v>45709</v>
      </c>
      <c r="D58" s="47">
        <v>424</v>
      </c>
      <c r="E58" s="47">
        <v>0</v>
      </c>
      <c r="F58" s="17">
        <f t="shared" si="3"/>
        <v>424</v>
      </c>
      <c r="G58" s="60">
        <f t="shared" si="2"/>
        <v>631947</v>
      </c>
    </row>
    <row r="59" spans="1:7" ht="14.4" x14ac:dyDescent="0.3">
      <c r="A59" s="10"/>
      <c r="B59" s="18">
        <v>53</v>
      </c>
      <c r="C59" s="54">
        <f t="shared" si="1"/>
        <v>45716</v>
      </c>
      <c r="D59" s="47">
        <v>2031</v>
      </c>
      <c r="E59" s="47">
        <v>352</v>
      </c>
      <c r="F59" s="17">
        <f t="shared" si="3"/>
        <v>2383</v>
      </c>
      <c r="G59" s="60">
        <f t="shared" ref="G59" si="4">G58+F59</f>
        <v>634330</v>
      </c>
    </row>
    <row r="60" spans="1:7" ht="13.8" x14ac:dyDescent="0.25">
      <c r="A60" s="10"/>
      <c r="B60" s="10"/>
      <c r="C60" s="51"/>
      <c r="D60" s="32"/>
      <c r="E60" s="22"/>
      <c r="F60" s="23"/>
      <c r="G60" s="24"/>
    </row>
    <row r="61" spans="1:7" ht="13.8" x14ac:dyDescent="0.25">
      <c r="A61" s="10"/>
      <c r="B61" s="10"/>
      <c r="C61" s="51"/>
      <c r="D61" s="32"/>
      <c r="E61" s="22"/>
      <c r="F61" s="23"/>
      <c r="G61" s="24"/>
    </row>
    <row r="62" spans="1:7" ht="13.8" x14ac:dyDescent="0.25">
      <c r="A62" s="10"/>
      <c r="B62" s="10"/>
      <c r="C62" s="51"/>
      <c r="D62" s="32"/>
      <c r="E62" s="22"/>
      <c r="F62" s="23"/>
      <c r="G62" s="24"/>
    </row>
    <row r="63" spans="1:7" ht="13.8" x14ac:dyDescent="0.25">
      <c r="A63" s="10"/>
      <c r="B63" s="10"/>
      <c r="C63" s="51"/>
      <c r="D63" s="32"/>
      <c r="E63" s="22"/>
      <c r="F63" s="23"/>
      <c r="G63" s="24"/>
    </row>
    <row r="64" spans="1:7" x14ac:dyDescent="0.2">
      <c r="C64" s="2"/>
      <c r="D64" s="33"/>
      <c r="E64" s="5"/>
      <c r="F64" s="8"/>
      <c r="G64" s="6"/>
    </row>
    <row r="65" spans="3:7" x14ac:dyDescent="0.2">
      <c r="C65" s="2"/>
      <c r="D65" s="33"/>
      <c r="E65" s="5"/>
      <c r="F65" s="8"/>
      <c r="G65" s="6"/>
    </row>
    <row r="66" spans="3:7" x14ac:dyDescent="0.2">
      <c r="C66" s="2"/>
      <c r="D66" s="33"/>
      <c r="E66" s="5"/>
      <c r="F66" s="8"/>
      <c r="G66" s="6"/>
    </row>
    <row r="67" spans="3:7" x14ac:dyDescent="0.2">
      <c r="C67" s="2"/>
      <c r="D67" s="33"/>
      <c r="E67" s="5"/>
      <c r="F67" s="8"/>
      <c r="G67" s="6"/>
    </row>
    <row r="68" spans="3:7" x14ac:dyDescent="0.2">
      <c r="C68" s="2"/>
      <c r="D68" s="33"/>
      <c r="E68" s="5"/>
      <c r="F68" s="8"/>
      <c r="G68" s="6"/>
    </row>
    <row r="69" spans="3:7" x14ac:dyDescent="0.2">
      <c r="C69" s="2"/>
      <c r="D69" s="33"/>
      <c r="E69" s="5"/>
      <c r="F69" s="8"/>
      <c r="G69" s="6"/>
    </row>
    <row r="70" spans="3:7" x14ac:dyDescent="0.2">
      <c r="C70" s="2"/>
      <c r="D70" s="33"/>
      <c r="E70" s="5"/>
      <c r="F70" s="8"/>
      <c r="G70" s="6"/>
    </row>
    <row r="71" spans="3:7" x14ac:dyDescent="0.2">
      <c r="C71" s="2"/>
      <c r="D71" s="33"/>
      <c r="E71" s="5"/>
      <c r="F71" s="8"/>
      <c r="G71" s="6"/>
    </row>
    <row r="72" spans="3:7" x14ac:dyDescent="0.2">
      <c r="C72" s="2"/>
      <c r="D72" s="33"/>
      <c r="E72" s="5"/>
      <c r="F72" s="8"/>
      <c r="G72" s="6"/>
    </row>
    <row r="73" spans="3:7" x14ac:dyDescent="0.2">
      <c r="C73" s="2"/>
      <c r="D73" s="33"/>
      <c r="E73" s="5"/>
      <c r="F73" s="8"/>
      <c r="G73" s="6"/>
    </row>
    <row r="74" spans="3:7" x14ac:dyDescent="0.2">
      <c r="C74" s="2"/>
      <c r="D74" s="33"/>
      <c r="E74" s="5"/>
      <c r="F74" s="8"/>
      <c r="G74" s="6"/>
    </row>
    <row r="75" spans="3:7" x14ac:dyDescent="0.2">
      <c r="C75" s="2"/>
      <c r="D75" s="33"/>
      <c r="E75" s="5"/>
      <c r="F75" s="8"/>
      <c r="G75" s="6"/>
    </row>
    <row r="76" spans="3:7" x14ac:dyDescent="0.2">
      <c r="C76" s="2"/>
      <c r="D76" s="33"/>
      <c r="E76" s="5"/>
      <c r="F76" s="8"/>
      <c r="G76" s="6"/>
    </row>
    <row r="77" spans="3:7" x14ac:dyDescent="0.2">
      <c r="C77" s="2"/>
      <c r="D77" s="33"/>
      <c r="E77" s="5"/>
      <c r="F77" s="8"/>
      <c r="G77" s="6"/>
    </row>
    <row r="78" spans="3:7" x14ac:dyDescent="0.2">
      <c r="C78" s="2"/>
      <c r="D78" s="33"/>
      <c r="E78" s="5"/>
      <c r="F78" s="8"/>
      <c r="G78" s="6"/>
    </row>
    <row r="79" spans="3:7" x14ac:dyDescent="0.2">
      <c r="C79" s="2"/>
      <c r="D79" s="33"/>
      <c r="E79" s="5"/>
      <c r="F79" s="8"/>
      <c r="G79" s="6"/>
    </row>
    <row r="80" spans="3:7" x14ac:dyDescent="0.2">
      <c r="C80" s="2"/>
      <c r="D80" s="33"/>
      <c r="E80" s="5"/>
      <c r="F80" s="8"/>
      <c r="G80" s="6"/>
    </row>
    <row r="81" spans="3:7" x14ac:dyDescent="0.2">
      <c r="C81" s="2"/>
      <c r="D81" s="33"/>
      <c r="E81" s="5"/>
      <c r="F81" s="8"/>
      <c r="G81" s="6"/>
    </row>
    <row r="82" spans="3:7" x14ac:dyDescent="0.2">
      <c r="C82" s="2"/>
      <c r="D82" s="33"/>
      <c r="E82" s="5"/>
      <c r="F82" s="8"/>
      <c r="G82" s="6"/>
    </row>
    <row r="83" spans="3:7" x14ac:dyDescent="0.2">
      <c r="C83" s="2"/>
      <c r="D83" s="33"/>
      <c r="E83" s="5"/>
      <c r="F83" s="8"/>
      <c r="G83" s="6"/>
    </row>
    <row r="84" spans="3:7" x14ac:dyDescent="0.2">
      <c r="C84" s="2"/>
      <c r="D84" s="33"/>
      <c r="E84" s="5"/>
      <c r="F84" s="8"/>
      <c r="G84" s="6"/>
    </row>
    <row r="85" spans="3:7" x14ac:dyDescent="0.2">
      <c r="C85" s="2"/>
      <c r="D85" s="33"/>
      <c r="E85" s="5"/>
      <c r="F85" s="8"/>
      <c r="G85" s="6"/>
    </row>
    <row r="86" spans="3:7" x14ac:dyDescent="0.2">
      <c r="C86" s="2"/>
      <c r="D86" s="33"/>
      <c r="E86" s="5"/>
      <c r="F86" s="8"/>
      <c r="G86" s="6"/>
    </row>
    <row r="87" spans="3:7" x14ac:dyDescent="0.2">
      <c r="C87" s="2"/>
      <c r="D87" s="33"/>
      <c r="E87" s="5"/>
      <c r="F87" s="8"/>
      <c r="G87" s="6"/>
    </row>
    <row r="88" spans="3:7" x14ac:dyDescent="0.2">
      <c r="C88" s="2"/>
      <c r="D88" s="33"/>
      <c r="E88" s="5"/>
      <c r="F88" s="8"/>
      <c r="G88" s="6"/>
    </row>
    <row r="89" spans="3:7" x14ac:dyDescent="0.2">
      <c r="C89" s="2"/>
      <c r="D89" s="33"/>
      <c r="E89" s="5"/>
      <c r="F89" s="8"/>
      <c r="G89" s="6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589C-18A8-4298-8E6B-5CB92168C255}">
  <dimension ref="A1:K89"/>
  <sheetViews>
    <sheetView zoomScale="80" zoomScaleNormal="80" workbookViewId="0">
      <selection activeCell="I30" sqref="I30"/>
    </sheetView>
  </sheetViews>
  <sheetFormatPr defaultColWidth="23" defaultRowHeight="12" x14ac:dyDescent="0.25"/>
  <cols>
    <col min="1" max="2" width="23" style="122"/>
    <col min="3" max="3" width="23" style="148"/>
    <col min="4" max="4" width="23" style="139"/>
    <col min="5" max="5" width="23" style="122"/>
    <col min="6" max="6" width="23" style="149"/>
    <col min="7" max="7" width="23" style="150"/>
    <col min="8" max="16384" width="23" style="122"/>
  </cols>
  <sheetData>
    <row r="1" spans="1:9" ht="14.4" x14ac:dyDescent="0.3">
      <c r="A1" s="117"/>
      <c r="B1" s="117"/>
      <c r="C1" s="118"/>
      <c r="D1" s="119"/>
      <c r="E1" s="117"/>
      <c r="F1" s="120"/>
      <c r="G1" s="121"/>
    </row>
    <row r="2" spans="1:9" ht="15" thickBot="1" x14ac:dyDescent="0.35">
      <c r="A2" s="117"/>
      <c r="B2" s="166" t="s">
        <v>25</v>
      </c>
      <c r="C2" s="166"/>
      <c r="D2" s="166"/>
      <c r="E2" s="166"/>
      <c r="F2" s="166"/>
      <c r="G2" s="166"/>
    </row>
    <row r="3" spans="1:9" s="124" customFormat="1" ht="18.600000000000001" thickTop="1" x14ac:dyDescent="0.35">
      <c r="A3" s="123"/>
      <c r="B3" s="169" t="s">
        <v>26</v>
      </c>
      <c r="C3" s="170"/>
      <c r="D3" s="170"/>
      <c r="E3" s="170"/>
      <c r="F3" s="170"/>
      <c r="G3" s="170"/>
    </row>
    <row r="4" spans="1:9" s="128" customFormat="1" ht="29.4" thickBot="1" x14ac:dyDescent="0.35">
      <c r="A4" s="123"/>
      <c r="B4" s="125" t="s">
        <v>27</v>
      </c>
      <c r="C4" s="126" t="s">
        <v>28</v>
      </c>
      <c r="D4" s="127" t="s">
        <v>29</v>
      </c>
      <c r="E4" s="125" t="s">
        <v>30</v>
      </c>
      <c r="F4" s="125" t="s">
        <v>31</v>
      </c>
      <c r="G4" s="125" t="s">
        <v>32</v>
      </c>
    </row>
    <row r="5" spans="1:9" s="128" customFormat="1" ht="15" thickBot="1" x14ac:dyDescent="0.35">
      <c r="A5" s="123"/>
      <c r="B5" s="125" t="s">
        <v>33</v>
      </c>
      <c r="C5" s="126" t="s">
        <v>34</v>
      </c>
      <c r="D5" s="127" t="s">
        <v>35</v>
      </c>
      <c r="E5" s="125" t="s">
        <v>36</v>
      </c>
      <c r="F5" s="125" t="s">
        <v>37</v>
      </c>
      <c r="G5" s="125" t="s">
        <v>38</v>
      </c>
    </row>
    <row r="6" spans="1:9" ht="15" thickBot="1" x14ac:dyDescent="0.35">
      <c r="A6" s="117"/>
      <c r="B6" s="167" t="s">
        <v>39</v>
      </c>
      <c r="C6" s="168"/>
      <c r="D6" s="168"/>
      <c r="E6" s="168"/>
      <c r="F6" s="168"/>
      <c r="G6" s="168"/>
    </row>
    <row r="7" spans="1:9" ht="14.4" x14ac:dyDescent="0.3">
      <c r="A7" s="117"/>
      <c r="B7" s="129">
        <v>1</v>
      </c>
      <c r="C7" s="130" t="s">
        <v>81</v>
      </c>
      <c r="D7" s="131">
        <v>8059</v>
      </c>
      <c r="E7" s="131">
        <v>742</v>
      </c>
      <c r="F7" s="132">
        <v>8801</v>
      </c>
      <c r="G7" s="133">
        <v>8801</v>
      </c>
    </row>
    <row r="8" spans="1:9" ht="14.4" x14ac:dyDescent="0.3">
      <c r="A8" s="117"/>
      <c r="B8" s="134">
        <v>2</v>
      </c>
      <c r="C8" s="130" t="s">
        <v>82</v>
      </c>
      <c r="D8" s="131">
        <v>22734</v>
      </c>
      <c r="E8" s="131">
        <v>922</v>
      </c>
      <c r="F8" s="132">
        <v>23656</v>
      </c>
      <c r="G8" s="135">
        <v>32457</v>
      </c>
    </row>
    <row r="9" spans="1:9" ht="14.4" x14ac:dyDescent="0.3">
      <c r="A9" s="117"/>
      <c r="B9" s="136">
        <v>3</v>
      </c>
      <c r="C9" s="130" t="s">
        <v>83</v>
      </c>
      <c r="D9" s="131">
        <v>26484</v>
      </c>
      <c r="E9" s="131">
        <v>3923</v>
      </c>
      <c r="F9" s="132">
        <v>30407</v>
      </c>
      <c r="G9" s="135">
        <v>62864</v>
      </c>
    </row>
    <row r="10" spans="1:9" ht="14.4" x14ac:dyDescent="0.3">
      <c r="A10" s="117"/>
      <c r="B10" s="129">
        <v>4</v>
      </c>
      <c r="C10" s="130" t="s">
        <v>84</v>
      </c>
      <c r="D10" s="131">
        <v>17047</v>
      </c>
      <c r="E10" s="131">
        <v>2351</v>
      </c>
      <c r="F10" s="132">
        <v>19398</v>
      </c>
      <c r="G10" s="135">
        <v>82262</v>
      </c>
    </row>
    <row r="11" spans="1:9" ht="14.4" x14ac:dyDescent="0.3">
      <c r="A11" s="117"/>
      <c r="B11" s="129">
        <v>5</v>
      </c>
      <c r="C11" s="130" t="s">
        <v>85</v>
      </c>
      <c r="D11" s="131">
        <v>39182</v>
      </c>
      <c r="E11" s="131">
        <v>2818</v>
      </c>
      <c r="F11" s="132">
        <v>42000</v>
      </c>
      <c r="G11" s="135">
        <v>124262</v>
      </c>
    </row>
    <row r="12" spans="1:9" ht="14.4" x14ac:dyDescent="0.3">
      <c r="A12" s="117"/>
      <c r="B12" s="134">
        <v>6</v>
      </c>
      <c r="C12" s="130" t="s">
        <v>86</v>
      </c>
      <c r="D12" s="131">
        <v>75766</v>
      </c>
      <c r="E12" s="131">
        <v>3686</v>
      </c>
      <c r="F12" s="132">
        <v>79452</v>
      </c>
      <c r="G12" s="135">
        <v>203714</v>
      </c>
      <c r="I12" s="137"/>
    </row>
    <row r="13" spans="1:9" ht="14.4" x14ac:dyDescent="0.3">
      <c r="A13" s="117"/>
      <c r="B13" s="136">
        <v>7</v>
      </c>
      <c r="C13" s="130" t="s">
        <v>87</v>
      </c>
      <c r="D13" s="131">
        <v>56615</v>
      </c>
      <c r="E13" s="131">
        <v>651</v>
      </c>
      <c r="F13" s="132">
        <v>57266</v>
      </c>
      <c r="G13" s="135">
        <v>260980</v>
      </c>
    </row>
    <row r="14" spans="1:9" ht="14.4" x14ac:dyDescent="0.3">
      <c r="A14" s="117"/>
      <c r="B14" s="129">
        <v>8</v>
      </c>
      <c r="C14" s="130" t="s">
        <v>88</v>
      </c>
      <c r="D14" s="131">
        <v>33342</v>
      </c>
      <c r="E14" s="131">
        <v>2446</v>
      </c>
      <c r="F14" s="132">
        <v>35788</v>
      </c>
      <c r="G14" s="135">
        <v>296768</v>
      </c>
    </row>
    <row r="15" spans="1:9" ht="13.5" customHeight="1" x14ac:dyDescent="0.3">
      <c r="A15" s="117"/>
      <c r="B15" s="129">
        <v>9</v>
      </c>
      <c r="C15" s="130" t="s">
        <v>89</v>
      </c>
      <c r="D15" s="131">
        <v>55113</v>
      </c>
      <c r="E15" s="131">
        <v>1637</v>
      </c>
      <c r="F15" s="132">
        <v>56750</v>
      </c>
      <c r="G15" s="135">
        <v>353518</v>
      </c>
    </row>
    <row r="16" spans="1:9" ht="14.4" x14ac:dyDescent="0.3">
      <c r="A16" s="117"/>
      <c r="B16" s="134">
        <v>10</v>
      </c>
      <c r="C16" s="130" t="s">
        <v>90</v>
      </c>
      <c r="D16" s="131">
        <v>44476</v>
      </c>
      <c r="E16" s="131">
        <v>-252</v>
      </c>
      <c r="F16" s="132">
        <v>44224</v>
      </c>
      <c r="G16" s="135">
        <v>397742</v>
      </c>
    </row>
    <row r="17" spans="1:11" ht="14.4" x14ac:dyDescent="0.3">
      <c r="A17" s="117"/>
      <c r="B17" s="136">
        <v>11</v>
      </c>
      <c r="C17" s="130" t="s">
        <v>91</v>
      </c>
      <c r="D17" s="131">
        <v>99689</v>
      </c>
      <c r="E17" s="131">
        <v>1383</v>
      </c>
      <c r="F17" s="132">
        <v>101072</v>
      </c>
      <c r="G17" s="135">
        <v>498814</v>
      </c>
    </row>
    <row r="18" spans="1:11" ht="14.4" x14ac:dyDescent="0.3">
      <c r="A18" s="117"/>
      <c r="B18" s="129">
        <v>12</v>
      </c>
      <c r="C18" s="130" t="s">
        <v>92</v>
      </c>
      <c r="D18" s="131">
        <v>83530</v>
      </c>
      <c r="E18" s="131">
        <v>2259</v>
      </c>
      <c r="F18" s="132">
        <v>85789</v>
      </c>
      <c r="G18" s="135">
        <v>584603</v>
      </c>
    </row>
    <row r="19" spans="1:11" ht="14.4" x14ac:dyDescent="0.3">
      <c r="A19" s="117"/>
      <c r="B19" s="129">
        <v>13</v>
      </c>
      <c r="C19" s="130" t="s">
        <v>93</v>
      </c>
      <c r="D19" s="131">
        <v>59752</v>
      </c>
      <c r="E19" s="131">
        <v>711</v>
      </c>
      <c r="F19" s="132">
        <v>60463</v>
      </c>
      <c r="G19" s="135">
        <v>645066</v>
      </c>
    </row>
    <row r="20" spans="1:11" ht="14.4" x14ac:dyDescent="0.3">
      <c r="A20" s="117"/>
      <c r="B20" s="134">
        <v>14</v>
      </c>
      <c r="C20" s="130" t="s">
        <v>94</v>
      </c>
      <c r="D20" s="131">
        <v>40427</v>
      </c>
      <c r="E20" s="131">
        <v>304</v>
      </c>
      <c r="F20" s="132">
        <v>40731</v>
      </c>
      <c r="G20" s="135">
        <v>685797</v>
      </c>
    </row>
    <row r="21" spans="1:11" ht="14.4" x14ac:dyDescent="0.3">
      <c r="A21" s="117"/>
      <c r="B21" s="136">
        <v>15</v>
      </c>
      <c r="C21" s="130" t="s">
        <v>95</v>
      </c>
      <c r="D21" s="131">
        <v>36123</v>
      </c>
      <c r="E21" s="131">
        <v>315</v>
      </c>
      <c r="F21" s="132">
        <v>36438</v>
      </c>
      <c r="G21" s="135">
        <v>722235</v>
      </c>
      <c r="H21" s="137"/>
      <c r="I21" s="137"/>
      <c r="K21" s="122" t="s">
        <v>40</v>
      </c>
    </row>
    <row r="22" spans="1:11" ht="14.4" x14ac:dyDescent="0.3">
      <c r="A22" s="117"/>
      <c r="B22" s="129">
        <v>16</v>
      </c>
      <c r="C22" s="130" t="s">
        <v>96</v>
      </c>
      <c r="D22" s="131">
        <v>28792</v>
      </c>
      <c r="E22" s="131">
        <v>-343</v>
      </c>
      <c r="F22" s="132">
        <v>28449</v>
      </c>
      <c r="G22" s="135">
        <v>750684</v>
      </c>
    </row>
    <row r="23" spans="1:11" ht="14.4" x14ac:dyDescent="0.3">
      <c r="A23" s="117"/>
      <c r="B23" s="129">
        <v>17</v>
      </c>
      <c r="C23" s="130" t="s">
        <v>97</v>
      </c>
      <c r="D23" s="131">
        <v>10316</v>
      </c>
      <c r="E23" s="131">
        <v>1451</v>
      </c>
      <c r="F23" s="132">
        <v>11767</v>
      </c>
      <c r="G23" s="135">
        <v>762451</v>
      </c>
    </row>
    <row r="24" spans="1:11" ht="15" customHeight="1" x14ac:dyDescent="0.3">
      <c r="A24" s="117"/>
      <c r="B24" s="134">
        <v>18</v>
      </c>
      <c r="C24" s="130" t="s">
        <v>98</v>
      </c>
      <c r="D24" s="131">
        <v>12812</v>
      </c>
      <c r="E24" s="131">
        <v>-20</v>
      </c>
      <c r="F24" s="132">
        <v>12792</v>
      </c>
      <c r="G24" s="135">
        <v>775243</v>
      </c>
      <c r="H24" s="137"/>
    </row>
    <row r="25" spans="1:11" ht="15" customHeight="1" x14ac:dyDescent="0.3">
      <c r="A25" s="117"/>
      <c r="B25" s="136">
        <v>19</v>
      </c>
      <c r="C25" s="130" t="s">
        <v>99</v>
      </c>
      <c r="D25" s="131">
        <v>11333</v>
      </c>
      <c r="E25" s="131">
        <v>363</v>
      </c>
      <c r="F25" s="132">
        <v>11696</v>
      </c>
      <c r="G25" s="135">
        <v>786939</v>
      </c>
      <c r="I25" s="137"/>
    </row>
    <row r="26" spans="1:11" ht="15" customHeight="1" x14ac:dyDescent="0.3">
      <c r="A26" s="117"/>
      <c r="B26" s="129">
        <v>20</v>
      </c>
      <c r="C26" s="130" t="s">
        <v>100</v>
      </c>
      <c r="D26" s="131">
        <v>8619</v>
      </c>
      <c r="E26" s="131">
        <v>9</v>
      </c>
      <c r="F26" s="132">
        <v>8628</v>
      </c>
      <c r="G26" s="135">
        <v>795567</v>
      </c>
      <c r="H26" s="137"/>
    </row>
    <row r="27" spans="1:11" ht="15" customHeight="1" x14ac:dyDescent="0.3">
      <c r="A27" s="117"/>
      <c r="B27" s="129">
        <v>21</v>
      </c>
      <c r="C27" s="130" t="s">
        <v>101</v>
      </c>
      <c r="D27" s="131">
        <v>7083</v>
      </c>
      <c r="E27" s="138">
        <v>391</v>
      </c>
      <c r="F27" s="132">
        <v>7474</v>
      </c>
      <c r="G27" s="135">
        <v>803041</v>
      </c>
      <c r="H27" s="137"/>
    </row>
    <row r="28" spans="1:11" ht="15" customHeight="1" x14ac:dyDescent="0.3">
      <c r="A28" s="117"/>
      <c r="B28" s="134">
        <v>22</v>
      </c>
      <c r="C28" s="130" t="s">
        <v>102</v>
      </c>
      <c r="D28" s="131">
        <v>5251</v>
      </c>
      <c r="E28" s="138">
        <v>122</v>
      </c>
      <c r="F28" s="132">
        <v>5373</v>
      </c>
      <c r="G28" s="135">
        <v>808414</v>
      </c>
      <c r="H28" s="139"/>
    </row>
    <row r="29" spans="1:11" ht="15" customHeight="1" x14ac:dyDescent="0.3">
      <c r="A29" s="117"/>
      <c r="B29" s="136">
        <v>23</v>
      </c>
      <c r="C29" s="130" t="s">
        <v>103</v>
      </c>
      <c r="D29" s="131">
        <v>4703</v>
      </c>
      <c r="E29" s="131">
        <v>389</v>
      </c>
      <c r="F29" s="132">
        <v>5092</v>
      </c>
      <c r="G29" s="135">
        <v>813506</v>
      </c>
      <c r="I29" s="137">
        <f>F31-F30</f>
        <v>247</v>
      </c>
    </row>
    <row r="30" spans="1:11" ht="15" customHeight="1" x14ac:dyDescent="0.3">
      <c r="A30" s="117"/>
      <c r="B30" s="129">
        <v>24</v>
      </c>
      <c r="C30" s="130" t="s">
        <v>104</v>
      </c>
      <c r="D30" s="131">
        <v>2674</v>
      </c>
      <c r="E30" s="131">
        <v>0</v>
      </c>
      <c r="F30" s="132">
        <v>2674</v>
      </c>
      <c r="G30" s="135">
        <v>816180</v>
      </c>
    </row>
    <row r="31" spans="1:11" ht="15" customHeight="1" x14ac:dyDescent="0.3">
      <c r="A31" s="117"/>
      <c r="B31" s="129">
        <v>25</v>
      </c>
      <c r="C31" s="130" t="s">
        <v>105</v>
      </c>
      <c r="D31" s="131">
        <v>2921</v>
      </c>
      <c r="E31" s="131">
        <v>0</v>
      </c>
      <c r="F31" s="132">
        <v>2921</v>
      </c>
      <c r="G31" s="135">
        <v>819101</v>
      </c>
    </row>
    <row r="32" spans="1:11" ht="15" customHeight="1" x14ac:dyDescent="0.3">
      <c r="A32" s="117"/>
      <c r="B32" s="134">
        <v>26</v>
      </c>
      <c r="C32" s="130"/>
      <c r="D32" s="131"/>
      <c r="E32" s="131"/>
      <c r="F32" s="132"/>
      <c r="G32" s="135">
        <f t="shared" ref="G32:G59" si="0">G31+F32</f>
        <v>819101</v>
      </c>
    </row>
    <row r="33" spans="1:7" ht="15" customHeight="1" x14ac:dyDescent="0.3">
      <c r="A33" s="117"/>
      <c r="B33" s="136">
        <v>27</v>
      </c>
      <c r="C33" s="130"/>
      <c r="D33" s="131"/>
      <c r="E33" s="131"/>
      <c r="F33" s="132"/>
      <c r="G33" s="135">
        <f t="shared" si="0"/>
        <v>819101</v>
      </c>
    </row>
    <row r="34" spans="1:7" ht="15" customHeight="1" x14ac:dyDescent="0.3">
      <c r="A34" s="117"/>
      <c r="B34" s="129">
        <v>28</v>
      </c>
      <c r="C34" s="130"/>
      <c r="D34" s="131"/>
      <c r="E34" s="131"/>
      <c r="F34" s="132"/>
      <c r="G34" s="135">
        <f t="shared" si="0"/>
        <v>819101</v>
      </c>
    </row>
    <row r="35" spans="1:7" ht="16.5" customHeight="1" x14ac:dyDescent="0.3">
      <c r="A35" s="117"/>
      <c r="B35" s="129">
        <v>29</v>
      </c>
      <c r="C35" s="130"/>
      <c r="D35" s="131"/>
      <c r="E35" s="131"/>
      <c r="F35" s="132"/>
      <c r="G35" s="135">
        <f t="shared" si="0"/>
        <v>819101</v>
      </c>
    </row>
    <row r="36" spans="1:7" ht="17.25" customHeight="1" x14ac:dyDescent="0.3">
      <c r="A36" s="117"/>
      <c r="B36" s="134">
        <v>30</v>
      </c>
      <c r="C36" s="130"/>
      <c r="D36" s="131"/>
      <c r="E36" s="131"/>
      <c r="F36" s="132"/>
      <c r="G36" s="135">
        <f t="shared" si="0"/>
        <v>819101</v>
      </c>
    </row>
    <row r="37" spans="1:7" ht="15" customHeight="1" x14ac:dyDescent="0.3">
      <c r="A37" s="117"/>
      <c r="B37" s="136">
        <v>31</v>
      </c>
      <c r="C37" s="130"/>
      <c r="D37" s="131"/>
      <c r="E37" s="131"/>
      <c r="F37" s="132"/>
      <c r="G37" s="135">
        <f t="shared" si="0"/>
        <v>819101</v>
      </c>
    </row>
    <row r="38" spans="1:7" ht="15" customHeight="1" x14ac:dyDescent="0.3">
      <c r="A38" s="117"/>
      <c r="B38" s="129">
        <v>32</v>
      </c>
      <c r="C38" s="130"/>
      <c r="D38" s="131"/>
      <c r="E38" s="131"/>
      <c r="F38" s="132"/>
      <c r="G38" s="135">
        <f t="shared" si="0"/>
        <v>819101</v>
      </c>
    </row>
    <row r="39" spans="1:7" ht="15" customHeight="1" x14ac:dyDescent="0.3">
      <c r="A39" s="117"/>
      <c r="B39" s="129">
        <v>33</v>
      </c>
      <c r="C39" s="130"/>
      <c r="D39" s="131"/>
      <c r="E39" s="131"/>
      <c r="F39" s="132"/>
      <c r="G39" s="135">
        <f t="shared" si="0"/>
        <v>819101</v>
      </c>
    </row>
    <row r="40" spans="1:7" ht="15" customHeight="1" x14ac:dyDescent="0.3">
      <c r="A40" s="117"/>
      <c r="B40" s="134">
        <v>34</v>
      </c>
      <c r="C40" s="130"/>
      <c r="D40" s="131"/>
      <c r="E40" s="131"/>
      <c r="F40" s="132"/>
      <c r="G40" s="135">
        <f t="shared" si="0"/>
        <v>819101</v>
      </c>
    </row>
    <row r="41" spans="1:7" ht="15" customHeight="1" x14ac:dyDescent="0.3">
      <c r="A41" s="117"/>
      <c r="B41" s="136">
        <v>35</v>
      </c>
      <c r="C41" s="130"/>
      <c r="D41" s="131"/>
      <c r="E41" s="131"/>
      <c r="F41" s="132"/>
      <c r="G41" s="135">
        <f t="shared" si="0"/>
        <v>819101</v>
      </c>
    </row>
    <row r="42" spans="1:7" ht="15" customHeight="1" x14ac:dyDescent="0.3">
      <c r="A42" s="117"/>
      <c r="B42" s="129">
        <v>36</v>
      </c>
      <c r="C42" s="130"/>
      <c r="D42" s="131"/>
      <c r="E42" s="131"/>
      <c r="F42" s="132"/>
      <c r="G42" s="135">
        <f t="shared" si="0"/>
        <v>819101</v>
      </c>
    </row>
    <row r="43" spans="1:7" ht="15" customHeight="1" x14ac:dyDescent="0.3">
      <c r="A43" s="117"/>
      <c r="B43" s="129">
        <v>37</v>
      </c>
      <c r="C43" s="130"/>
      <c r="D43" s="131"/>
      <c r="E43" s="131"/>
      <c r="F43" s="132"/>
      <c r="G43" s="135">
        <f t="shared" si="0"/>
        <v>819101</v>
      </c>
    </row>
    <row r="44" spans="1:7" ht="15" customHeight="1" x14ac:dyDescent="0.3">
      <c r="A44" s="117"/>
      <c r="B44" s="134">
        <v>38</v>
      </c>
      <c r="C44" s="130"/>
      <c r="D44" s="131"/>
      <c r="E44" s="131"/>
      <c r="F44" s="132"/>
      <c r="G44" s="135">
        <f t="shared" si="0"/>
        <v>819101</v>
      </c>
    </row>
    <row r="45" spans="1:7" ht="15" customHeight="1" x14ac:dyDescent="0.3">
      <c r="A45" s="117"/>
      <c r="B45" s="136">
        <v>39</v>
      </c>
      <c r="C45" s="130"/>
      <c r="D45" s="131"/>
      <c r="E45" s="131"/>
      <c r="F45" s="132"/>
      <c r="G45" s="135">
        <f t="shared" si="0"/>
        <v>819101</v>
      </c>
    </row>
    <row r="46" spans="1:7" ht="15" customHeight="1" x14ac:dyDescent="0.3">
      <c r="A46" s="117"/>
      <c r="B46" s="129">
        <v>40</v>
      </c>
      <c r="C46" s="130"/>
      <c r="D46" s="131"/>
      <c r="E46" s="131"/>
      <c r="F46" s="132"/>
      <c r="G46" s="135">
        <f t="shared" si="0"/>
        <v>819101</v>
      </c>
    </row>
    <row r="47" spans="1:7" ht="15" customHeight="1" x14ac:dyDescent="0.3">
      <c r="A47" s="117"/>
      <c r="B47" s="129">
        <v>41</v>
      </c>
      <c r="C47" s="130"/>
      <c r="D47" s="131"/>
      <c r="E47" s="131"/>
      <c r="F47" s="132"/>
      <c r="G47" s="135">
        <f t="shared" si="0"/>
        <v>819101</v>
      </c>
    </row>
    <row r="48" spans="1:7" ht="15" customHeight="1" x14ac:dyDescent="0.3">
      <c r="A48" s="117"/>
      <c r="B48" s="134">
        <v>42</v>
      </c>
      <c r="C48" s="130"/>
      <c r="D48" s="131"/>
      <c r="E48" s="131"/>
      <c r="F48" s="132"/>
      <c r="G48" s="135">
        <f t="shared" si="0"/>
        <v>819101</v>
      </c>
    </row>
    <row r="49" spans="1:7" ht="14.4" x14ac:dyDescent="0.3">
      <c r="A49" s="117"/>
      <c r="B49" s="136">
        <v>43</v>
      </c>
      <c r="C49" s="130"/>
      <c r="D49" s="131"/>
      <c r="E49" s="131"/>
      <c r="F49" s="132"/>
      <c r="G49" s="135">
        <f t="shared" si="0"/>
        <v>819101</v>
      </c>
    </row>
    <row r="50" spans="1:7" ht="15" customHeight="1" x14ac:dyDescent="0.3">
      <c r="A50" s="117"/>
      <c r="B50" s="129">
        <v>44</v>
      </c>
      <c r="C50" s="130"/>
      <c r="D50" s="131"/>
      <c r="E50" s="131"/>
      <c r="F50" s="132"/>
      <c r="G50" s="135">
        <f t="shared" si="0"/>
        <v>819101</v>
      </c>
    </row>
    <row r="51" spans="1:7" ht="15" customHeight="1" x14ac:dyDescent="0.3">
      <c r="A51" s="117"/>
      <c r="B51" s="129">
        <v>45</v>
      </c>
      <c r="C51" s="130"/>
      <c r="D51" s="131"/>
      <c r="E51" s="131"/>
      <c r="F51" s="132"/>
      <c r="G51" s="135">
        <f t="shared" si="0"/>
        <v>819101</v>
      </c>
    </row>
    <row r="52" spans="1:7" ht="15" customHeight="1" x14ac:dyDescent="0.3">
      <c r="A52" s="117"/>
      <c r="B52" s="134">
        <v>46</v>
      </c>
      <c r="C52" s="130"/>
      <c r="D52" s="131"/>
      <c r="E52" s="131"/>
      <c r="F52" s="132"/>
      <c r="G52" s="135">
        <f t="shared" si="0"/>
        <v>819101</v>
      </c>
    </row>
    <row r="53" spans="1:7" ht="15" customHeight="1" x14ac:dyDescent="0.3">
      <c r="A53" s="117"/>
      <c r="B53" s="136">
        <v>47</v>
      </c>
      <c r="C53" s="130"/>
      <c r="D53" s="131"/>
      <c r="E53" s="131"/>
      <c r="F53" s="132"/>
      <c r="G53" s="135">
        <f t="shared" si="0"/>
        <v>819101</v>
      </c>
    </row>
    <row r="54" spans="1:7" ht="15" customHeight="1" x14ac:dyDescent="0.3">
      <c r="A54" s="117"/>
      <c r="B54" s="129">
        <v>48</v>
      </c>
      <c r="C54" s="130"/>
      <c r="D54" s="131"/>
      <c r="E54" s="131"/>
      <c r="F54" s="132"/>
      <c r="G54" s="135">
        <f t="shared" si="0"/>
        <v>819101</v>
      </c>
    </row>
    <row r="55" spans="1:7" s="128" customFormat="1" ht="15" customHeight="1" x14ac:dyDescent="0.3">
      <c r="A55" s="123"/>
      <c r="B55" s="129">
        <v>49</v>
      </c>
      <c r="C55" s="130"/>
      <c r="D55" s="131"/>
      <c r="E55" s="131"/>
      <c r="F55" s="132"/>
      <c r="G55" s="135">
        <f t="shared" si="0"/>
        <v>819101</v>
      </c>
    </row>
    <row r="56" spans="1:7" ht="15" customHeight="1" x14ac:dyDescent="0.3">
      <c r="A56" s="117"/>
      <c r="B56" s="134">
        <v>50</v>
      </c>
      <c r="C56" s="130"/>
      <c r="D56" s="131"/>
      <c r="E56" s="131"/>
      <c r="F56" s="132"/>
      <c r="G56" s="135">
        <f t="shared" si="0"/>
        <v>819101</v>
      </c>
    </row>
    <row r="57" spans="1:7" ht="15" customHeight="1" x14ac:dyDescent="0.3">
      <c r="A57" s="117"/>
      <c r="B57" s="136">
        <v>51</v>
      </c>
      <c r="C57" s="130"/>
      <c r="D57" s="131"/>
      <c r="E57" s="131"/>
      <c r="F57" s="132"/>
      <c r="G57" s="135">
        <f t="shared" si="0"/>
        <v>819101</v>
      </c>
    </row>
    <row r="58" spans="1:7" ht="15" customHeight="1" x14ac:dyDescent="0.3">
      <c r="A58" s="117"/>
      <c r="B58" s="129">
        <v>52</v>
      </c>
      <c r="C58" s="130"/>
      <c r="D58" s="131"/>
      <c r="E58" s="131"/>
      <c r="F58" s="132"/>
      <c r="G58" s="135">
        <f t="shared" si="0"/>
        <v>819101</v>
      </c>
    </row>
    <row r="59" spans="1:7" ht="14.4" x14ac:dyDescent="0.3">
      <c r="A59" s="117"/>
      <c r="B59" s="129">
        <v>53</v>
      </c>
      <c r="C59" s="130"/>
      <c r="D59" s="131"/>
      <c r="E59" s="131"/>
      <c r="F59" s="132"/>
      <c r="G59" s="135">
        <f t="shared" si="0"/>
        <v>819101</v>
      </c>
    </row>
    <row r="60" spans="1:7" ht="14.4" x14ac:dyDescent="0.3">
      <c r="A60" s="117"/>
      <c r="B60" s="117"/>
      <c r="C60" s="118"/>
      <c r="D60" s="140"/>
      <c r="E60" s="141"/>
      <c r="F60" s="142"/>
      <c r="G60" s="143"/>
    </row>
    <row r="61" spans="1:7" ht="14.4" x14ac:dyDescent="0.3">
      <c r="A61" s="117"/>
      <c r="B61" s="117"/>
      <c r="C61" s="118"/>
      <c r="D61" s="140"/>
      <c r="E61" s="141"/>
      <c r="F61" s="142"/>
      <c r="G61" s="143"/>
    </row>
    <row r="62" spans="1:7" ht="14.4" x14ac:dyDescent="0.3">
      <c r="A62" s="117"/>
      <c r="B62" s="117"/>
      <c r="C62" s="118"/>
      <c r="D62" s="140"/>
      <c r="E62" s="141"/>
      <c r="F62" s="142"/>
      <c r="G62" s="143"/>
    </row>
    <row r="63" spans="1:7" ht="14.4" x14ac:dyDescent="0.3">
      <c r="A63" s="117"/>
      <c r="B63" s="117"/>
      <c r="C63" s="118"/>
      <c r="D63" s="140"/>
      <c r="E63" s="141"/>
      <c r="F63" s="142"/>
      <c r="G63" s="143"/>
    </row>
    <row r="64" spans="1:7" x14ac:dyDescent="0.25">
      <c r="C64" s="122"/>
      <c r="D64" s="144"/>
      <c r="E64" s="145"/>
      <c r="F64" s="146"/>
      <c r="G64" s="147"/>
    </row>
    <row r="65" spans="3:7" x14ac:dyDescent="0.25">
      <c r="C65" s="122"/>
      <c r="D65" s="144"/>
      <c r="E65" s="145"/>
      <c r="F65" s="146"/>
      <c r="G65" s="147"/>
    </row>
    <row r="66" spans="3:7" x14ac:dyDescent="0.25">
      <c r="C66" s="122"/>
      <c r="D66" s="144"/>
      <c r="E66" s="145"/>
      <c r="F66" s="146"/>
      <c r="G66" s="147"/>
    </row>
    <row r="67" spans="3:7" x14ac:dyDescent="0.25">
      <c r="C67" s="122"/>
      <c r="D67" s="144"/>
      <c r="E67" s="145"/>
      <c r="F67" s="146"/>
      <c r="G67" s="147"/>
    </row>
    <row r="68" spans="3:7" x14ac:dyDescent="0.25">
      <c r="C68" s="122"/>
      <c r="D68" s="144"/>
      <c r="E68" s="145"/>
      <c r="F68" s="146"/>
      <c r="G68" s="147"/>
    </row>
    <row r="69" spans="3:7" x14ac:dyDescent="0.25">
      <c r="C69" s="122"/>
      <c r="D69" s="144"/>
      <c r="E69" s="145"/>
      <c r="F69" s="146"/>
      <c r="G69" s="147"/>
    </row>
    <row r="70" spans="3:7" x14ac:dyDescent="0.25">
      <c r="C70" s="122"/>
      <c r="D70" s="144"/>
      <c r="E70" s="145"/>
      <c r="F70" s="146"/>
      <c r="G70" s="147"/>
    </row>
    <row r="71" spans="3:7" x14ac:dyDescent="0.25">
      <c r="C71" s="122"/>
      <c r="D71" s="144"/>
      <c r="E71" s="145"/>
      <c r="F71" s="146"/>
      <c r="G71" s="147"/>
    </row>
    <row r="72" spans="3:7" x14ac:dyDescent="0.25">
      <c r="C72" s="122"/>
      <c r="D72" s="144"/>
      <c r="E72" s="145"/>
      <c r="F72" s="146"/>
      <c r="G72" s="147"/>
    </row>
    <row r="73" spans="3:7" x14ac:dyDescent="0.25">
      <c r="C73" s="122"/>
      <c r="D73" s="144"/>
      <c r="E73" s="145"/>
      <c r="F73" s="146"/>
      <c r="G73" s="147"/>
    </row>
    <row r="74" spans="3:7" x14ac:dyDescent="0.25">
      <c r="C74" s="122"/>
      <c r="D74" s="144"/>
      <c r="E74" s="145"/>
      <c r="F74" s="146"/>
      <c r="G74" s="147"/>
    </row>
    <row r="75" spans="3:7" x14ac:dyDescent="0.25">
      <c r="C75" s="122"/>
      <c r="D75" s="144"/>
      <c r="E75" s="145"/>
      <c r="F75" s="146"/>
      <c r="G75" s="147"/>
    </row>
    <row r="76" spans="3:7" x14ac:dyDescent="0.25">
      <c r="C76" s="122"/>
      <c r="D76" s="144"/>
      <c r="E76" s="145"/>
      <c r="F76" s="146"/>
      <c r="G76" s="147"/>
    </row>
    <row r="77" spans="3:7" x14ac:dyDescent="0.25">
      <c r="C77" s="122"/>
      <c r="D77" s="144"/>
      <c r="E77" s="145"/>
      <c r="F77" s="146"/>
      <c r="G77" s="147"/>
    </row>
    <row r="78" spans="3:7" x14ac:dyDescent="0.25">
      <c r="C78" s="122"/>
      <c r="D78" s="144"/>
      <c r="E78" s="145"/>
      <c r="F78" s="146"/>
      <c r="G78" s="147"/>
    </row>
    <row r="79" spans="3:7" x14ac:dyDescent="0.25">
      <c r="C79" s="122"/>
      <c r="D79" s="144"/>
      <c r="E79" s="145"/>
      <c r="F79" s="146"/>
      <c r="G79" s="147"/>
    </row>
    <row r="80" spans="3:7" x14ac:dyDescent="0.25">
      <c r="C80" s="122"/>
      <c r="D80" s="144"/>
      <c r="E80" s="145"/>
      <c r="F80" s="146"/>
      <c r="G80" s="147"/>
    </row>
    <row r="81" spans="3:7" x14ac:dyDescent="0.25">
      <c r="C81" s="122"/>
      <c r="D81" s="144"/>
      <c r="E81" s="145"/>
      <c r="F81" s="146"/>
      <c r="G81" s="147"/>
    </row>
    <row r="82" spans="3:7" x14ac:dyDescent="0.25">
      <c r="C82" s="122"/>
      <c r="D82" s="144"/>
      <c r="E82" s="145"/>
      <c r="F82" s="146"/>
      <c r="G82" s="147"/>
    </row>
    <row r="83" spans="3:7" x14ac:dyDescent="0.25">
      <c r="C83" s="122"/>
      <c r="D83" s="144"/>
      <c r="E83" s="145"/>
      <c r="F83" s="146"/>
      <c r="G83" s="147"/>
    </row>
    <row r="84" spans="3:7" x14ac:dyDescent="0.25">
      <c r="C84" s="122"/>
      <c r="D84" s="144"/>
      <c r="E84" s="145"/>
      <c r="F84" s="146"/>
      <c r="G84" s="147"/>
    </row>
    <row r="85" spans="3:7" x14ac:dyDescent="0.25">
      <c r="C85" s="122"/>
      <c r="D85" s="144"/>
      <c r="E85" s="145"/>
      <c r="F85" s="146"/>
      <c r="G85" s="147"/>
    </row>
    <row r="86" spans="3:7" x14ac:dyDescent="0.25">
      <c r="C86" s="122"/>
      <c r="D86" s="144"/>
      <c r="E86" s="145"/>
      <c r="F86" s="146"/>
      <c r="G86" s="147"/>
    </row>
    <row r="87" spans="3:7" x14ac:dyDescent="0.25">
      <c r="C87" s="122"/>
      <c r="D87" s="144"/>
      <c r="E87" s="145"/>
      <c r="F87" s="146"/>
      <c r="G87" s="147"/>
    </row>
    <row r="88" spans="3:7" x14ac:dyDescent="0.25">
      <c r="C88" s="122"/>
      <c r="D88" s="144"/>
      <c r="E88" s="145"/>
      <c r="F88" s="146"/>
      <c r="G88" s="147"/>
    </row>
    <row r="89" spans="3:7" x14ac:dyDescent="0.25">
      <c r="C89" s="122"/>
      <c r="D89" s="144"/>
      <c r="E89" s="145"/>
      <c r="F89" s="146"/>
      <c r="G89" s="147"/>
    </row>
  </sheetData>
  <mergeCells count="3">
    <mergeCell ref="B2:G2"/>
    <mergeCell ref="B6:G6"/>
    <mergeCell ref="B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B071-7451-46E4-BD9C-CE6A29EF4338}">
  <sheetPr>
    <pageSetUpPr fitToPage="1"/>
  </sheetPr>
  <dimension ref="A1:AF72"/>
  <sheetViews>
    <sheetView showGridLines="0" tabSelected="1" showWhiteSpace="0" zoomScale="80" zoomScaleNormal="80" workbookViewId="0">
      <pane xSplit="1" topLeftCell="U1" activePane="topRight" state="frozen"/>
      <selection pane="topRight" activeCell="AA31" sqref="AA31"/>
    </sheetView>
  </sheetViews>
  <sheetFormatPr defaultColWidth="9.109375" defaultRowHeight="11.4" x14ac:dyDescent="0.2"/>
  <cols>
    <col min="1" max="1" width="48.109375" style="2" bestFit="1" customWidth="1"/>
    <col min="2" max="2" width="19.109375" style="4" customWidth="1"/>
    <col min="3" max="4" width="9.6640625" style="63" hidden="1" customWidth="1"/>
    <col min="5" max="7" width="14.5546875" style="63" hidden="1" customWidth="1"/>
    <col min="8" max="8" width="12.109375" style="63" customWidth="1"/>
    <col min="9" max="11" width="14.5546875" style="63" bestFit="1" customWidth="1"/>
    <col min="12" max="12" width="21.21875" style="63" bestFit="1" customWidth="1"/>
    <col min="13" max="13" width="19.33203125" style="84" customWidth="1"/>
    <col min="14" max="14" width="9.88671875" style="2" customWidth="1"/>
    <col min="15" max="15" width="5.88671875" style="2" customWidth="1"/>
    <col min="16" max="16" width="9.109375" style="2"/>
    <col min="17" max="18" width="9.109375" style="2" bestFit="1" customWidth="1"/>
    <col min="19" max="22" width="9.5546875" style="2" bestFit="1" customWidth="1"/>
    <col min="23" max="23" width="10.5546875" style="2" bestFit="1" customWidth="1"/>
    <col min="24" max="25" width="21.6640625" style="2" bestFit="1" customWidth="1"/>
    <col min="26" max="28" width="11" style="2" bestFit="1" customWidth="1"/>
    <col min="29" max="29" width="14.109375" style="2" bestFit="1" customWidth="1"/>
    <col min="30" max="30" width="13.77734375" style="2" bestFit="1" customWidth="1"/>
    <col min="31" max="31" width="17.88671875" style="2" bestFit="1" customWidth="1"/>
    <col min="32" max="32" width="23" style="2" customWidth="1"/>
    <col min="33" max="16384" width="9.109375" style="2"/>
  </cols>
  <sheetData>
    <row r="1" spans="1:32" ht="12" thickBot="1" x14ac:dyDescent="0.25">
      <c r="W1" s="62"/>
    </row>
    <row r="2" spans="1:32" ht="36.6" customHeight="1" x14ac:dyDescent="0.25">
      <c r="A2" s="164" t="s">
        <v>41</v>
      </c>
      <c r="B2" s="165"/>
      <c r="C2" s="165"/>
      <c r="D2" s="165"/>
      <c r="E2" s="64"/>
      <c r="F2" s="64"/>
      <c r="G2" s="64"/>
      <c r="H2" s="64"/>
      <c r="I2" s="64"/>
      <c r="J2" s="64"/>
      <c r="K2" s="64"/>
      <c r="L2" s="64"/>
      <c r="M2" s="85"/>
      <c r="W2" s="2" t="s">
        <v>42</v>
      </c>
      <c r="X2" s="62"/>
    </row>
    <row r="3" spans="1:32" s="1" customFormat="1" ht="27.45" customHeight="1" thickBot="1" x14ac:dyDescent="0.4">
      <c r="A3" s="106" t="s">
        <v>27</v>
      </c>
      <c r="B3" s="37" t="s">
        <v>28</v>
      </c>
      <c r="C3" s="56" t="s">
        <v>43</v>
      </c>
      <c r="D3" s="56" t="s">
        <v>44</v>
      </c>
      <c r="E3" s="42" t="s">
        <v>45</v>
      </c>
      <c r="F3" s="42" t="s">
        <v>46</v>
      </c>
      <c r="G3" s="42" t="s">
        <v>47</v>
      </c>
      <c r="H3" s="42" t="s">
        <v>48</v>
      </c>
      <c r="I3" s="42" t="s">
        <v>49</v>
      </c>
      <c r="J3" s="42" t="s">
        <v>50</v>
      </c>
      <c r="K3" s="42" t="s">
        <v>51</v>
      </c>
      <c r="L3" s="42" t="s">
        <v>52</v>
      </c>
      <c r="M3" s="97" t="s">
        <v>53</v>
      </c>
      <c r="N3" s="95"/>
      <c r="O3" s="95"/>
      <c r="P3" s="96"/>
      <c r="Q3" s="83" t="s">
        <v>45</v>
      </c>
      <c r="R3" s="83" t="s">
        <v>46</v>
      </c>
      <c r="S3" s="83" t="s">
        <v>47</v>
      </c>
      <c r="T3" s="83" t="s">
        <v>48</v>
      </c>
      <c r="U3" s="83" t="s">
        <v>49</v>
      </c>
      <c r="V3" s="83" t="s">
        <v>50</v>
      </c>
      <c r="W3" s="83" t="s">
        <v>54</v>
      </c>
      <c r="X3" s="83" t="s">
        <v>55</v>
      </c>
      <c r="Y3" s="83" t="s">
        <v>56</v>
      </c>
      <c r="Z3" s="83" t="s">
        <v>57</v>
      </c>
      <c r="AA3" s="83" t="s">
        <v>58</v>
      </c>
      <c r="AB3" s="83" t="s">
        <v>59</v>
      </c>
      <c r="AC3" s="83" t="s">
        <v>60</v>
      </c>
      <c r="AD3" s="83" t="s">
        <v>61</v>
      </c>
      <c r="AE3" s="83" t="s">
        <v>62</v>
      </c>
      <c r="AF3" s="83" t="s">
        <v>63</v>
      </c>
    </row>
    <row r="4" spans="1:32" ht="14.4" x14ac:dyDescent="0.3">
      <c r="A4" s="63">
        <v>1</v>
      </c>
      <c r="B4" s="58" t="str">
        <f>'Sunflower 2026_27'!C7</f>
        <v>28/02 - 06/03/2026</v>
      </c>
      <c r="C4" s="71">
        <v>0</v>
      </c>
      <c r="D4" s="65">
        <f>' Sunflower 2019_20'!F7</f>
        <v>670</v>
      </c>
      <c r="E4" s="65">
        <f>'Sunflower 2020_21'!F7</f>
        <v>34</v>
      </c>
      <c r="F4" s="65">
        <f>'Sunflower 2021_22'!F7</f>
        <v>1682</v>
      </c>
      <c r="G4" s="65">
        <f>'Sunflower 2022_23'!F7</f>
        <v>2548</v>
      </c>
      <c r="H4" s="65">
        <f>'Sunflower 2023_2024'!F7</f>
        <v>251</v>
      </c>
      <c r="I4" s="65">
        <f>'Sunflower 2024_2025'!F7</f>
        <v>921</v>
      </c>
      <c r="J4" s="65">
        <f>'Sunflower 2025_2026'!F7</f>
        <v>3267</v>
      </c>
      <c r="K4" s="65">
        <f>'Sunflower 2026_27'!F7</f>
        <v>8801</v>
      </c>
      <c r="L4" s="65">
        <f>AVERAGE(H4:J4)</f>
        <v>1479.6666666666667</v>
      </c>
      <c r="M4" s="86">
        <f>AVERAGE(E4:I4)</f>
        <v>1087.2</v>
      </c>
      <c r="N4" s="93"/>
      <c r="O4" s="93"/>
      <c r="P4" s="93"/>
      <c r="Q4" s="80">
        <f>E4</f>
        <v>34</v>
      </c>
      <c r="R4" s="80">
        <f>F4</f>
        <v>1682</v>
      </c>
      <c r="S4" s="80">
        <f>G4</f>
        <v>2548</v>
      </c>
      <c r="T4" s="80">
        <f>H4</f>
        <v>251</v>
      </c>
      <c r="U4" s="80">
        <f>I4</f>
        <v>921</v>
      </c>
      <c r="V4" s="80">
        <f t="shared" ref="V4" si="0">J4</f>
        <v>3267</v>
      </c>
      <c r="W4" s="80">
        <f>'Sunflower 2026_27'!G7</f>
        <v>8801</v>
      </c>
      <c r="X4" s="80">
        <f>M4</f>
        <v>1087.2</v>
      </c>
      <c r="Y4" s="80">
        <f>L4</f>
        <v>1479.6666666666667</v>
      </c>
      <c r="Z4" s="82">
        <v>635750</v>
      </c>
      <c r="AA4" s="81">
        <v>708300</v>
      </c>
      <c r="AB4" s="81">
        <v>874805</v>
      </c>
      <c r="AC4" s="80">
        <f>W4-X4</f>
        <v>7713.8</v>
      </c>
      <c r="AD4" s="80">
        <f>W4-Y4</f>
        <v>7321.333333333333</v>
      </c>
      <c r="AE4" s="80">
        <f>W4-V4</f>
        <v>5534</v>
      </c>
      <c r="AF4" s="80">
        <f>W4</f>
        <v>8801</v>
      </c>
    </row>
    <row r="5" spans="1:32" ht="14.4" x14ac:dyDescent="0.3">
      <c r="A5" s="63">
        <v>2</v>
      </c>
      <c r="B5" s="58" t="str">
        <f>'Sunflower 2026_27'!C8</f>
        <v>07/03 - 13/03/2026</v>
      </c>
      <c r="C5" s="71">
        <v>0</v>
      </c>
      <c r="D5" s="65">
        <f>' Sunflower 2019_20'!F8</f>
        <v>1229</v>
      </c>
      <c r="E5" s="65">
        <f>'Sunflower 2020_21'!F8</f>
        <v>558</v>
      </c>
      <c r="F5" s="65">
        <f>'Sunflower 2021_22'!F8</f>
        <v>7592</v>
      </c>
      <c r="G5" s="65">
        <f>'Sunflower 2022_23'!F8</f>
        <v>1042</v>
      </c>
      <c r="H5" s="65">
        <f>'Sunflower 2023_2024'!F8</f>
        <v>1567</v>
      </c>
      <c r="I5" s="65">
        <f>'Sunflower 2024_2025'!F8</f>
        <v>8214</v>
      </c>
      <c r="J5" s="65">
        <f>'Sunflower 2025_2026'!F8</f>
        <v>18767</v>
      </c>
      <c r="K5" s="65">
        <f>'Sunflower 2026_27'!F8</f>
        <v>23656</v>
      </c>
      <c r="L5" s="65">
        <f t="shared" ref="L5:L55" si="1">AVERAGE(H5:J5)</f>
        <v>9516</v>
      </c>
      <c r="M5" s="86">
        <f t="shared" ref="M5:M56" si="2">AVERAGE(E5:I5)</f>
        <v>3794.6</v>
      </c>
      <c r="N5" s="93"/>
      <c r="O5" s="93"/>
      <c r="P5" s="93"/>
      <c r="Q5" s="80">
        <f>Q4+E5</f>
        <v>592</v>
      </c>
      <c r="R5" s="80">
        <f>R4+F5</f>
        <v>9274</v>
      </c>
      <c r="S5" s="80">
        <f>S4+G5</f>
        <v>3590</v>
      </c>
      <c r="T5" s="80">
        <f>T4+H5</f>
        <v>1818</v>
      </c>
      <c r="U5" s="80">
        <f>I5+U4</f>
        <v>9135</v>
      </c>
      <c r="V5" s="80">
        <f>J5+V4</f>
        <v>22034</v>
      </c>
      <c r="W5" s="80">
        <f>'Sunflower 2026_27'!G8</f>
        <v>32457</v>
      </c>
      <c r="X5" s="80">
        <f>X4+M5</f>
        <v>4881.8</v>
      </c>
      <c r="Y5" s="80">
        <f>Y4+L5</f>
        <v>10995.666666666666</v>
      </c>
      <c r="Z5" s="82">
        <v>635750</v>
      </c>
      <c r="AA5" s="81">
        <v>708300</v>
      </c>
      <c r="AB5" s="81">
        <v>874805</v>
      </c>
      <c r="AC5" s="80">
        <f>W5-X5</f>
        <v>27575.200000000001</v>
      </c>
      <c r="AD5" s="80">
        <f t="shared" ref="AD5:AD18" si="3">W5-Y5</f>
        <v>21461.333333333336</v>
      </c>
      <c r="AE5" s="80">
        <f t="shared" ref="AE5:AE8" si="4">W5-V5</f>
        <v>10423</v>
      </c>
      <c r="AF5" s="80">
        <f t="shared" ref="AF5:AF18" si="5">W5-W4</f>
        <v>23656</v>
      </c>
    </row>
    <row r="6" spans="1:32" ht="14.4" x14ac:dyDescent="0.3">
      <c r="A6" s="63">
        <v>3</v>
      </c>
      <c r="B6" s="58" t="str">
        <f>'Sunflower 2026_27'!C9</f>
        <v>14/03 - 20/03/2026</v>
      </c>
      <c r="C6" s="71">
        <v>0</v>
      </c>
      <c r="D6" s="65">
        <f>' Sunflower 2019_20'!F9</f>
        <v>932</v>
      </c>
      <c r="E6" s="65">
        <f>'Sunflower 2020_21'!F9</f>
        <v>434</v>
      </c>
      <c r="F6" s="65">
        <f>'Sunflower 2021_22'!F9</f>
        <v>7821</v>
      </c>
      <c r="G6" s="65">
        <f>'Sunflower 2022_23'!F9</f>
        <v>7405</v>
      </c>
      <c r="H6" s="65">
        <f>'Sunflower 2023_2024'!F9</f>
        <v>8789</v>
      </c>
      <c r="I6" s="65">
        <f>'Sunflower 2024_2025'!F9</f>
        <v>18339</v>
      </c>
      <c r="J6" s="65">
        <f>'Sunflower 2025_2026'!F9</f>
        <v>12649</v>
      </c>
      <c r="K6" s="65">
        <f>'Sunflower 2026_27'!F9</f>
        <v>30407</v>
      </c>
      <c r="L6" s="65">
        <f t="shared" si="1"/>
        <v>13259</v>
      </c>
      <c r="M6" s="86">
        <f t="shared" si="2"/>
        <v>8557.6</v>
      </c>
      <c r="N6" s="93"/>
      <c r="O6" s="93"/>
      <c r="P6" s="93"/>
      <c r="Q6" s="80">
        <f t="shared" ref="Q6:Q55" si="6">Q5+E6</f>
        <v>1026</v>
      </c>
      <c r="R6" s="80">
        <f t="shared" ref="R6:R55" si="7">R5+F6</f>
        <v>17095</v>
      </c>
      <c r="S6" s="80">
        <f t="shared" ref="S6:S55" si="8">S5+G6</f>
        <v>10995</v>
      </c>
      <c r="T6" s="80">
        <f t="shared" ref="T6:T55" si="9">T5+H6</f>
        <v>10607</v>
      </c>
      <c r="U6" s="80">
        <f>I6+U5</f>
        <v>27474</v>
      </c>
      <c r="V6" s="80">
        <f>J6+V5</f>
        <v>34683</v>
      </c>
      <c r="W6" s="80">
        <f>'Sunflower 2026_27'!G9</f>
        <v>62864</v>
      </c>
      <c r="X6" s="80">
        <f>X5+M6</f>
        <v>13439.400000000001</v>
      </c>
      <c r="Y6" s="80">
        <f t="shared" ref="Y6:Y28" si="10">Y5+L6</f>
        <v>24254.666666666664</v>
      </c>
      <c r="Z6" s="82">
        <v>635750</v>
      </c>
      <c r="AA6" s="81">
        <v>708300</v>
      </c>
      <c r="AB6" s="81">
        <v>874805</v>
      </c>
      <c r="AC6" s="80">
        <f t="shared" ref="AC6:AC15" si="11">W6-X6</f>
        <v>49424.6</v>
      </c>
      <c r="AD6" s="80">
        <f t="shared" si="3"/>
        <v>38609.333333333336</v>
      </c>
      <c r="AE6" s="80">
        <f t="shared" si="4"/>
        <v>28181</v>
      </c>
      <c r="AF6" s="80">
        <f t="shared" si="5"/>
        <v>30407</v>
      </c>
    </row>
    <row r="7" spans="1:32" ht="14.4" x14ac:dyDescent="0.3">
      <c r="A7" s="63">
        <v>4</v>
      </c>
      <c r="B7" s="58" t="str">
        <f>'Sunflower 2026_27'!C10</f>
        <v>21/03 - 27/03/2026</v>
      </c>
      <c r="C7" s="71">
        <v>0</v>
      </c>
      <c r="D7" s="65">
        <f>' Sunflower 2019_20'!F10</f>
        <v>925</v>
      </c>
      <c r="E7" s="65">
        <f>'Sunflower 2020_21'!F10</f>
        <v>7110</v>
      </c>
      <c r="F7" s="65">
        <f>'Sunflower 2021_22'!F10</f>
        <v>32166</v>
      </c>
      <c r="G7" s="65">
        <f>'Sunflower 2022_23'!F10</f>
        <v>53154</v>
      </c>
      <c r="H7" s="65">
        <f>'Sunflower 2023_2024'!F10</f>
        <v>20776</v>
      </c>
      <c r="I7" s="65">
        <f>'Sunflower 2024_2025'!F10</f>
        <v>19664</v>
      </c>
      <c r="J7" s="65">
        <f>'Sunflower 2025_2026'!F10</f>
        <v>31276</v>
      </c>
      <c r="K7" s="65">
        <f>'Sunflower 2026_27'!F10</f>
        <v>19398</v>
      </c>
      <c r="L7" s="65">
        <f t="shared" si="1"/>
        <v>23905.333333333332</v>
      </c>
      <c r="M7" s="86">
        <f t="shared" si="2"/>
        <v>26574</v>
      </c>
      <c r="N7" s="93"/>
      <c r="O7" s="93"/>
      <c r="P7" s="93"/>
      <c r="Q7" s="80">
        <f t="shared" si="6"/>
        <v>8136</v>
      </c>
      <c r="R7" s="80">
        <f t="shared" si="7"/>
        <v>49261</v>
      </c>
      <c r="S7" s="80">
        <f t="shared" si="8"/>
        <v>64149</v>
      </c>
      <c r="T7" s="80">
        <f t="shared" si="9"/>
        <v>31383</v>
      </c>
      <c r="U7" s="80">
        <f t="shared" ref="U7:U15" si="12">I7+U6</f>
        <v>47138</v>
      </c>
      <c r="V7" s="80">
        <f>J7+V6</f>
        <v>65959</v>
      </c>
      <c r="W7" s="80">
        <f>'Sunflower 2026_27'!G10</f>
        <v>82262</v>
      </c>
      <c r="X7" s="80">
        <f t="shared" ref="X7:X28" si="13">X6+M7</f>
        <v>40013.4</v>
      </c>
      <c r="Y7" s="80">
        <f t="shared" si="10"/>
        <v>48160</v>
      </c>
      <c r="Z7" s="82">
        <v>635750</v>
      </c>
      <c r="AA7" s="81">
        <v>708300</v>
      </c>
      <c r="AB7" s="81">
        <v>874805</v>
      </c>
      <c r="AC7" s="80">
        <f t="shared" si="11"/>
        <v>42248.6</v>
      </c>
      <c r="AD7" s="80">
        <f t="shared" si="3"/>
        <v>34102</v>
      </c>
      <c r="AE7" s="80">
        <f t="shared" si="4"/>
        <v>16303</v>
      </c>
      <c r="AF7" s="80">
        <f t="shared" si="5"/>
        <v>19398</v>
      </c>
    </row>
    <row r="8" spans="1:32" ht="14.4" x14ac:dyDescent="0.3">
      <c r="A8" s="63">
        <v>5</v>
      </c>
      <c r="B8" s="58" t="str">
        <f>'Sunflower 2026_27'!C11</f>
        <v>28/03 - 03/04/2026</v>
      </c>
      <c r="C8" s="71">
        <v>9613</v>
      </c>
      <c r="D8" s="65">
        <f>' Sunflower 2019_20'!F11</f>
        <v>2239</v>
      </c>
      <c r="E8" s="65">
        <f>'Sunflower 2020_21'!F11</f>
        <v>1596</v>
      </c>
      <c r="F8" s="65">
        <f>'Sunflower 2021_22'!F11</f>
        <v>2049</v>
      </c>
      <c r="G8" s="65">
        <f>'Sunflower 2022_23'!F11</f>
        <v>3286</v>
      </c>
      <c r="H8" s="65">
        <f>'Sunflower 2023_2024'!F11</f>
        <v>21964</v>
      </c>
      <c r="I8" s="65">
        <f>'Sunflower 2024_2025'!F11</f>
        <v>16432</v>
      </c>
      <c r="J8" s="65">
        <f>'Sunflower 2025_2026'!F11</f>
        <v>19881</v>
      </c>
      <c r="K8" s="65">
        <f>'Sunflower 2026_27'!F11</f>
        <v>42000</v>
      </c>
      <c r="L8" s="65">
        <f t="shared" si="1"/>
        <v>19425.666666666668</v>
      </c>
      <c r="M8" s="86">
        <f t="shared" si="2"/>
        <v>9065.4</v>
      </c>
      <c r="N8" s="93"/>
      <c r="O8" s="93"/>
      <c r="P8" s="93"/>
      <c r="Q8" s="80">
        <f t="shared" si="6"/>
        <v>9732</v>
      </c>
      <c r="R8" s="80">
        <f t="shared" si="7"/>
        <v>51310</v>
      </c>
      <c r="S8" s="80">
        <f t="shared" si="8"/>
        <v>67435</v>
      </c>
      <c r="T8" s="80">
        <f t="shared" si="9"/>
        <v>53347</v>
      </c>
      <c r="U8" s="80">
        <f t="shared" si="12"/>
        <v>63570</v>
      </c>
      <c r="V8" s="80">
        <f t="shared" ref="V8:V15" si="14">J8+V7</f>
        <v>85840</v>
      </c>
      <c r="W8" s="80">
        <f>'Sunflower 2026_27'!G11</f>
        <v>124262</v>
      </c>
      <c r="X8" s="80">
        <f t="shared" si="13"/>
        <v>49078.8</v>
      </c>
      <c r="Y8" s="80">
        <f t="shared" si="10"/>
        <v>67585.666666666672</v>
      </c>
      <c r="Z8" s="82">
        <v>635750</v>
      </c>
      <c r="AA8" s="81">
        <v>708300</v>
      </c>
      <c r="AB8" s="81">
        <v>874805</v>
      </c>
      <c r="AC8" s="80">
        <f t="shared" si="11"/>
        <v>75183.199999999997</v>
      </c>
      <c r="AD8" s="80">
        <f t="shared" si="3"/>
        <v>56676.333333333328</v>
      </c>
      <c r="AE8" s="80">
        <f t="shared" si="4"/>
        <v>38422</v>
      </c>
      <c r="AF8" s="80">
        <f t="shared" si="5"/>
        <v>42000</v>
      </c>
    </row>
    <row r="9" spans="1:32" ht="14.4" x14ac:dyDescent="0.3">
      <c r="A9" s="63">
        <v>6</v>
      </c>
      <c r="B9" s="58" t="str">
        <f>'Sunflower 2026_27'!C12</f>
        <v>04/04 - 10/04/2026</v>
      </c>
      <c r="C9" s="71">
        <v>0</v>
      </c>
      <c r="D9" s="65">
        <f>' Sunflower 2019_20'!F12</f>
        <v>1113</v>
      </c>
      <c r="E9" s="65">
        <f>'Sunflower 2020_21'!F12</f>
        <v>8058</v>
      </c>
      <c r="F9" s="65">
        <f>'Sunflower 2021_22'!F12</f>
        <v>27321</v>
      </c>
      <c r="G9" s="65">
        <f>'Sunflower 2022_23'!F12</f>
        <v>20183</v>
      </c>
      <c r="H9" s="65">
        <f>'Sunflower 2023_2024'!F12</f>
        <v>27517</v>
      </c>
      <c r="I9" s="65">
        <f>'Sunflower 2024_2025'!F12</f>
        <v>15771</v>
      </c>
      <c r="J9" s="65">
        <f>'Sunflower 2025_2026'!F12</f>
        <v>12252</v>
      </c>
      <c r="K9" s="65">
        <f>'Sunflower 2026_27'!F12</f>
        <v>79452</v>
      </c>
      <c r="L9" s="65">
        <f t="shared" si="1"/>
        <v>18513.333333333332</v>
      </c>
      <c r="M9" s="86">
        <f t="shared" si="2"/>
        <v>19770</v>
      </c>
      <c r="N9" s="93"/>
      <c r="O9" s="93"/>
      <c r="P9" s="93"/>
      <c r="Q9" s="80">
        <f t="shared" si="6"/>
        <v>17790</v>
      </c>
      <c r="R9" s="80">
        <f t="shared" si="7"/>
        <v>78631</v>
      </c>
      <c r="S9" s="80">
        <f t="shared" si="8"/>
        <v>87618</v>
      </c>
      <c r="T9" s="80">
        <f t="shared" si="9"/>
        <v>80864</v>
      </c>
      <c r="U9" s="80">
        <f t="shared" si="12"/>
        <v>79341</v>
      </c>
      <c r="V9" s="80">
        <f t="shared" si="14"/>
        <v>98092</v>
      </c>
      <c r="W9" s="80">
        <f>'Sunflower 2026_27'!G12</f>
        <v>203714</v>
      </c>
      <c r="X9" s="80">
        <f t="shared" si="13"/>
        <v>68848.800000000003</v>
      </c>
      <c r="Y9" s="80">
        <f t="shared" si="10"/>
        <v>86099</v>
      </c>
      <c r="Z9" s="82">
        <v>635750</v>
      </c>
      <c r="AA9" s="81">
        <v>708300</v>
      </c>
      <c r="AB9" s="81">
        <v>874805</v>
      </c>
      <c r="AC9" s="80">
        <f t="shared" si="11"/>
        <v>134865.20000000001</v>
      </c>
      <c r="AD9" s="80">
        <f t="shared" si="3"/>
        <v>117615</v>
      </c>
      <c r="AE9" s="80">
        <f>W9-V9</f>
        <v>105622</v>
      </c>
      <c r="AF9" s="80">
        <f t="shared" si="5"/>
        <v>79452</v>
      </c>
    </row>
    <row r="10" spans="1:32" ht="14.4" x14ac:dyDescent="0.3">
      <c r="A10" s="63">
        <v>7</v>
      </c>
      <c r="B10" s="58" t="str">
        <f>'Sunflower 2026_27'!C13</f>
        <v>11/04 - 17/04/2026</v>
      </c>
      <c r="C10" s="71">
        <v>0</v>
      </c>
      <c r="D10" s="65">
        <f>' Sunflower 2019_20'!F13</f>
        <v>1423</v>
      </c>
      <c r="E10" s="65">
        <f>'Sunflower 2020_21'!F13</f>
        <v>7353</v>
      </c>
      <c r="F10" s="65">
        <f>'Sunflower 2021_22'!F13</f>
        <v>47694</v>
      </c>
      <c r="G10" s="65">
        <f>'Sunflower 2022_23'!F13</f>
        <v>10241</v>
      </c>
      <c r="H10" s="65">
        <f>'Sunflower 2023_2024'!F13</f>
        <v>50130</v>
      </c>
      <c r="I10" s="65">
        <f>'Sunflower 2024_2025'!F13</f>
        <v>11112</v>
      </c>
      <c r="J10" s="65">
        <f>'Sunflower 2025_2026'!F13</f>
        <v>43094</v>
      </c>
      <c r="K10" s="65">
        <f>'Sunflower 2026_27'!F13</f>
        <v>57266</v>
      </c>
      <c r="L10" s="65">
        <f t="shared" si="1"/>
        <v>34778.666666666664</v>
      </c>
      <c r="M10" s="86">
        <f t="shared" si="2"/>
        <v>25306</v>
      </c>
      <c r="N10" s="93"/>
      <c r="O10" s="93"/>
      <c r="P10" s="93"/>
      <c r="Q10" s="80">
        <f t="shared" si="6"/>
        <v>25143</v>
      </c>
      <c r="R10" s="80">
        <f t="shared" si="7"/>
        <v>126325</v>
      </c>
      <c r="S10" s="80">
        <f t="shared" si="8"/>
        <v>97859</v>
      </c>
      <c r="T10" s="80">
        <f t="shared" si="9"/>
        <v>130994</v>
      </c>
      <c r="U10" s="80">
        <f t="shared" si="12"/>
        <v>90453</v>
      </c>
      <c r="V10" s="80">
        <f t="shared" si="14"/>
        <v>141186</v>
      </c>
      <c r="W10" s="80">
        <f>'Sunflower 2026_27'!G13</f>
        <v>260980</v>
      </c>
      <c r="X10" s="80">
        <f t="shared" si="13"/>
        <v>94154.8</v>
      </c>
      <c r="Y10" s="80">
        <f t="shared" si="10"/>
        <v>120877.66666666666</v>
      </c>
      <c r="Z10" s="82">
        <v>635750</v>
      </c>
      <c r="AA10" s="81">
        <v>708300</v>
      </c>
      <c r="AB10" s="81">
        <v>874805</v>
      </c>
      <c r="AC10" s="80">
        <f t="shared" si="11"/>
        <v>166825.20000000001</v>
      </c>
      <c r="AD10" s="80">
        <f t="shared" si="3"/>
        <v>140102.33333333334</v>
      </c>
      <c r="AE10" s="80">
        <f>W10-V10</f>
        <v>119794</v>
      </c>
      <c r="AF10" s="80">
        <f t="shared" si="5"/>
        <v>57266</v>
      </c>
    </row>
    <row r="11" spans="1:32" ht="15" customHeight="1" x14ac:dyDescent="0.3">
      <c r="A11" s="63">
        <v>8</v>
      </c>
      <c r="B11" s="58" t="str">
        <f>'Sunflower 2026_27'!C14</f>
        <v>18/04 - 24/04/2026</v>
      </c>
      <c r="C11" s="71">
        <v>0</v>
      </c>
      <c r="D11" s="65">
        <f>' Sunflower 2019_20'!F14</f>
        <v>6092</v>
      </c>
      <c r="E11" s="65">
        <f>'Sunflower 2020_21'!F14</f>
        <v>48646</v>
      </c>
      <c r="F11" s="65">
        <f>'Sunflower 2021_22'!F14</f>
        <v>44004</v>
      </c>
      <c r="G11" s="65">
        <f>'Sunflower 2022_23'!F14</f>
        <v>26463</v>
      </c>
      <c r="H11" s="65">
        <f>'Sunflower 2023_2024'!F14</f>
        <v>78915</v>
      </c>
      <c r="I11" s="65">
        <f>'Sunflower 2024_2025'!F14</f>
        <v>27944</v>
      </c>
      <c r="J11" s="65">
        <f>'Sunflower 2025_2026'!F14</f>
        <v>19853</v>
      </c>
      <c r="K11" s="65">
        <f>'Sunflower 2026_27'!F14</f>
        <v>35788</v>
      </c>
      <c r="L11" s="65">
        <f t="shared" si="1"/>
        <v>42237.333333333336</v>
      </c>
      <c r="M11" s="86">
        <f t="shared" si="2"/>
        <v>45194.400000000001</v>
      </c>
      <c r="N11" s="93"/>
      <c r="O11" s="93"/>
      <c r="P11" s="93"/>
      <c r="Q11" s="80">
        <f t="shared" si="6"/>
        <v>73789</v>
      </c>
      <c r="R11" s="80">
        <f t="shared" si="7"/>
        <v>170329</v>
      </c>
      <c r="S11" s="80">
        <f t="shared" si="8"/>
        <v>124322</v>
      </c>
      <c r="T11" s="80">
        <f t="shared" si="9"/>
        <v>209909</v>
      </c>
      <c r="U11" s="80">
        <f t="shared" si="12"/>
        <v>118397</v>
      </c>
      <c r="V11" s="80">
        <f t="shared" si="14"/>
        <v>161039</v>
      </c>
      <c r="W11" s="80">
        <f>'Sunflower 2026_27'!G14</f>
        <v>296768</v>
      </c>
      <c r="X11" s="80">
        <f t="shared" si="13"/>
        <v>139349.20000000001</v>
      </c>
      <c r="Y11" s="80">
        <f t="shared" si="10"/>
        <v>163115</v>
      </c>
      <c r="Z11" s="82">
        <v>635750</v>
      </c>
      <c r="AA11" s="81">
        <v>708300</v>
      </c>
      <c r="AB11" s="81">
        <v>874805</v>
      </c>
      <c r="AC11" s="80">
        <f t="shared" si="11"/>
        <v>157418.79999999999</v>
      </c>
      <c r="AD11" s="80">
        <f t="shared" si="3"/>
        <v>133653</v>
      </c>
      <c r="AE11" s="80">
        <f t="shared" ref="AE11" si="15">W11-V11</f>
        <v>135729</v>
      </c>
      <c r="AF11" s="80">
        <f t="shared" si="5"/>
        <v>35788</v>
      </c>
    </row>
    <row r="12" spans="1:32" ht="15" customHeight="1" x14ac:dyDescent="0.3">
      <c r="A12" s="63">
        <v>9</v>
      </c>
      <c r="B12" s="58" t="str">
        <f>'Sunflower 2026_27'!C15</f>
        <v>25/04 - 01/05/2026</v>
      </c>
      <c r="C12" s="71">
        <v>109677</v>
      </c>
      <c r="D12" s="65">
        <f>' Sunflower 2019_20'!F15</f>
        <v>10081</v>
      </c>
      <c r="E12" s="65">
        <f>'Sunflower 2020_21'!F15</f>
        <v>1020</v>
      </c>
      <c r="F12" s="65">
        <f>'Sunflower 2021_22'!F15</f>
        <v>94831</v>
      </c>
      <c r="G12" s="65">
        <f>'Sunflower 2022_23'!F15</f>
        <v>86709</v>
      </c>
      <c r="H12" s="65">
        <f>'Sunflower 2023_2024'!F15</f>
        <v>64700</v>
      </c>
      <c r="I12" s="65">
        <f>'Sunflower 2024_2025'!F15</f>
        <v>36202</v>
      </c>
      <c r="J12" s="65">
        <f>'Sunflower 2025_2026'!F15</f>
        <v>45823</v>
      </c>
      <c r="K12" s="65">
        <f>'Sunflower 2026_27'!F15</f>
        <v>56750</v>
      </c>
      <c r="L12" s="65">
        <f t="shared" si="1"/>
        <v>48908.333333333336</v>
      </c>
      <c r="M12" s="86">
        <f t="shared" si="2"/>
        <v>56692.4</v>
      </c>
      <c r="N12" s="93"/>
      <c r="O12" s="93"/>
      <c r="P12" s="93"/>
      <c r="Q12" s="80">
        <f t="shared" si="6"/>
        <v>74809</v>
      </c>
      <c r="R12" s="80">
        <f t="shared" si="7"/>
        <v>265160</v>
      </c>
      <c r="S12" s="80">
        <f t="shared" si="8"/>
        <v>211031</v>
      </c>
      <c r="T12" s="80">
        <f t="shared" si="9"/>
        <v>274609</v>
      </c>
      <c r="U12" s="80">
        <f t="shared" si="12"/>
        <v>154599</v>
      </c>
      <c r="V12" s="80">
        <f t="shared" si="14"/>
        <v>206862</v>
      </c>
      <c r="W12" s="80">
        <f>'Sunflower 2026_27'!G15</f>
        <v>353518</v>
      </c>
      <c r="X12" s="80">
        <f t="shared" si="13"/>
        <v>196041.60000000001</v>
      </c>
      <c r="Y12" s="80">
        <f t="shared" si="10"/>
        <v>212023.33333333334</v>
      </c>
      <c r="Z12" s="82">
        <v>635750</v>
      </c>
      <c r="AA12" s="81">
        <v>708300</v>
      </c>
      <c r="AB12" s="81">
        <v>874805</v>
      </c>
      <c r="AC12" s="80">
        <f t="shared" si="11"/>
        <v>157476.4</v>
      </c>
      <c r="AD12" s="80">
        <f t="shared" si="3"/>
        <v>141494.66666666666</v>
      </c>
      <c r="AE12" s="80">
        <f t="shared" ref="AE12:AE22" si="16">W12-V12</f>
        <v>146656</v>
      </c>
      <c r="AF12" s="80">
        <f t="shared" si="5"/>
        <v>56750</v>
      </c>
    </row>
    <row r="13" spans="1:32" ht="15" customHeight="1" x14ac:dyDescent="0.3">
      <c r="A13" s="63">
        <v>10</v>
      </c>
      <c r="B13" s="58" t="str">
        <f>'Sunflower 2026_27'!C16</f>
        <v>02/05 - 08/05/2026</v>
      </c>
      <c r="C13" s="71">
        <v>0</v>
      </c>
      <c r="D13" s="65">
        <f>' Sunflower 2019_20'!F16</f>
        <v>10026</v>
      </c>
      <c r="E13" s="65">
        <f>'Sunflower 2020_21'!F16</f>
        <v>65843</v>
      </c>
      <c r="F13" s="65">
        <f>'Sunflower 2021_22'!F16</f>
        <v>32336</v>
      </c>
      <c r="G13" s="65">
        <f>'Sunflower 2022_23'!F16</f>
        <v>44578</v>
      </c>
      <c r="H13" s="65">
        <f>'Sunflower 2023_2024'!F16</f>
        <v>48078</v>
      </c>
      <c r="I13" s="65">
        <f>'Sunflower 2024_2025'!F16</f>
        <v>43167</v>
      </c>
      <c r="J13" s="65">
        <f>'Sunflower 2025_2026'!F16</f>
        <v>69232</v>
      </c>
      <c r="K13" s="65">
        <f>'Sunflower 2026_27'!F16</f>
        <v>44224</v>
      </c>
      <c r="L13" s="65">
        <f t="shared" si="1"/>
        <v>53492.333333333336</v>
      </c>
      <c r="M13" s="86">
        <f t="shared" si="2"/>
        <v>46800.4</v>
      </c>
      <c r="N13" s="93"/>
      <c r="O13" s="93"/>
      <c r="P13" s="93"/>
      <c r="Q13" s="80">
        <f t="shared" si="6"/>
        <v>140652</v>
      </c>
      <c r="R13" s="80">
        <f t="shared" si="7"/>
        <v>297496</v>
      </c>
      <c r="S13" s="80">
        <f t="shared" si="8"/>
        <v>255609</v>
      </c>
      <c r="T13" s="80">
        <f t="shared" si="9"/>
        <v>322687</v>
      </c>
      <c r="U13" s="80">
        <f t="shared" si="12"/>
        <v>197766</v>
      </c>
      <c r="V13" s="80">
        <f t="shared" si="14"/>
        <v>276094</v>
      </c>
      <c r="W13" s="80">
        <f>'Sunflower 2026_27'!G16</f>
        <v>397742</v>
      </c>
      <c r="X13" s="80">
        <f t="shared" si="13"/>
        <v>242842</v>
      </c>
      <c r="Y13" s="80">
        <f t="shared" si="10"/>
        <v>265515.66666666669</v>
      </c>
      <c r="Z13" s="82">
        <v>635750</v>
      </c>
      <c r="AA13" s="81">
        <v>708300</v>
      </c>
      <c r="AB13" s="81">
        <v>874805</v>
      </c>
      <c r="AC13" s="80">
        <f t="shared" si="11"/>
        <v>154900</v>
      </c>
      <c r="AD13" s="80">
        <f t="shared" si="3"/>
        <v>132226.33333333331</v>
      </c>
      <c r="AE13" s="80">
        <f t="shared" si="16"/>
        <v>121648</v>
      </c>
      <c r="AF13" s="80">
        <f t="shared" si="5"/>
        <v>44224</v>
      </c>
    </row>
    <row r="14" spans="1:32" ht="15" customHeight="1" x14ac:dyDescent="0.3">
      <c r="A14" s="63">
        <v>11</v>
      </c>
      <c r="B14" s="58" t="str">
        <f>'Sunflower 2026_27'!C17</f>
        <v>09/05 - 15/05/2026</v>
      </c>
      <c r="C14" s="71">
        <v>0</v>
      </c>
      <c r="D14" s="65">
        <f>' Sunflower 2019_20'!F17</f>
        <v>17580</v>
      </c>
      <c r="E14" s="65">
        <f>'Sunflower 2020_21'!F17</f>
        <v>70700</v>
      </c>
      <c r="F14" s="65">
        <f>'Sunflower 2021_22'!F17</f>
        <v>45518</v>
      </c>
      <c r="G14" s="65">
        <f>'Sunflower 2022_23'!F17</f>
        <v>50184</v>
      </c>
      <c r="H14" s="65">
        <f>'Sunflower 2023_2024'!F17</f>
        <v>36958</v>
      </c>
      <c r="I14" s="65">
        <f>'Sunflower 2024_2025'!F17</f>
        <v>64774</v>
      </c>
      <c r="J14" s="65">
        <f>'Sunflower 2025_2026'!F17</f>
        <v>70766</v>
      </c>
      <c r="K14" s="65">
        <f>'Sunflower 2026_27'!F17</f>
        <v>101072</v>
      </c>
      <c r="L14" s="65">
        <f t="shared" si="1"/>
        <v>57499.333333333336</v>
      </c>
      <c r="M14" s="86">
        <f t="shared" si="2"/>
        <v>53626.8</v>
      </c>
      <c r="N14" s="93"/>
      <c r="O14" s="93"/>
      <c r="P14" s="93"/>
      <c r="Q14" s="80">
        <f t="shared" si="6"/>
        <v>211352</v>
      </c>
      <c r="R14" s="80">
        <f t="shared" si="7"/>
        <v>343014</v>
      </c>
      <c r="S14" s="80">
        <f t="shared" si="8"/>
        <v>305793</v>
      </c>
      <c r="T14" s="80">
        <f t="shared" si="9"/>
        <v>359645</v>
      </c>
      <c r="U14" s="80">
        <f t="shared" si="12"/>
        <v>262540</v>
      </c>
      <c r="V14" s="80">
        <f t="shared" si="14"/>
        <v>346860</v>
      </c>
      <c r="W14" s="80">
        <f>'Sunflower 2026_27'!G17</f>
        <v>498814</v>
      </c>
      <c r="X14" s="80">
        <f t="shared" si="13"/>
        <v>296468.8</v>
      </c>
      <c r="Y14" s="80">
        <f t="shared" si="10"/>
        <v>323015</v>
      </c>
      <c r="Z14" s="82">
        <v>635750</v>
      </c>
      <c r="AA14" s="81">
        <v>708300</v>
      </c>
      <c r="AB14" s="81">
        <v>874805</v>
      </c>
      <c r="AC14" s="80">
        <f t="shared" si="11"/>
        <v>202345.2</v>
      </c>
      <c r="AD14" s="80">
        <f t="shared" si="3"/>
        <v>175799</v>
      </c>
      <c r="AE14" s="80">
        <f t="shared" si="16"/>
        <v>151954</v>
      </c>
      <c r="AF14" s="80">
        <f t="shared" si="5"/>
        <v>101072</v>
      </c>
    </row>
    <row r="15" spans="1:32" ht="15" customHeight="1" x14ac:dyDescent="0.3">
      <c r="A15" s="63">
        <v>12</v>
      </c>
      <c r="B15" s="58" t="str">
        <f>'Sunflower 2026_27'!C18</f>
        <v>16/05 - 22/05/2026</v>
      </c>
      <c r="C15" s="71">
        <v>0</v>
      </c>
      <c r="D15" s="65">
        <f>' Sunflower 2019_20'!F18</f>
        <v>24924</v>
      </c>
      <c r="E15" s="65">
        <f>'Sunflower 2020_21'!F18</f>
        <v>65686</v>
      </c>
      <c r="F15" s="65">
        <f>'Sunflower 2021_22'!F18</f>
        <v>31977</v>
      </c>
      <c r="G15" s="65">
        <f>'Sunflower 2022_23'!F18</f>
        <v>47331</v>
      </c>
      <c r="H15" s="65">
        <f>'Sunflower 2023_2024'!F18</f>
        <v>40889</v>
      </c>
      <c r="I15" s="65">
        <f>'Sunflower 2024_2025'!F18</f>
        <v>68269</v>
      </c>
      <c r="J15" s="65">
        <f>'Sunflower 2025_2026'!F18</f>
        <v>61377</v>
      </c>
      <c r="K15" s="65">
        <f>'Sunflower 2026_27'!F18</f>
        <v>85789</v>
      </c>
      <c r="L15" s="65">
        <f t="shared" si="1"/>
        <v>56845</v>
      </c>
      <c r="M15" s="86">
        <f t="shared" si="2"/>
        <v>50830.400000000001</v>
      </c>
      <c r="N15" s="93"/>
      <c r="O15" s="93"/>
      <c r="P15" s="93"/>
      <c r="Q15" s="80">
        <f t="shared" si="6"/>
        <v>277038</v>
      </c>
      <c r="R15" s="80">
        <f t="shared" si="7"/>
        <v>374991</v>
      </c>
      <c r="S15" s="80">
        <f t="shared" si="8"/>
        <v>353124</v>
      </c>
      <c r="T15" s="80">
        <f t="shared" si="9"/>
        <v>400534</v>
      </c>
      <c r="U15" s="80">
        <f t="shared" si="12"/>
        <v>330809</v>
      </c>
      <c r="V15" s="80">
        <f t="shared" si="14"/>
        <v>408237</v>
      </c>
      <c r="W15" s="80">
        <f>'Sunflower 2026_27'!G18</f>
        <v>584603</v>
      </c>
      <c r="X15" s="80">
        <f t="shared" si="13"/>
        <v>347299.2</v>
      </c>
      <c r="Y15" s="80">
        <f t="shared" si="10"/>
        <v>379860</v>
      </c>
      <c r="Z15" s="82">
        <v>635750</v>
      </c>
      <c r="AA15" s="81">
        <v>708300</v>
      </c>
      <c r="AB15" s="81">
        <v>874805</v>
      </c>
      <c r="AC15" s="80">
        <f t="shared" si="11"/>
        <v>237303.8</v>
      </c>
      <c r="AD15" s="80">
        <f t="shared" si="3"/>
        <v>204743</v>
      </c>
      <c r="AE15" s="80">
        <f t="shared" si="16"/>
        <v>176366</v>
      </c>
      <c r="AF15" s="80">
        <f t="shared" si="5"/>
        <v>85789</v>
      </c>
    </row>
    <row r="16" spans="1:32" ht="15" customHeight="1" x14ac:dyDescent="0.3">
      <c r="A16" s="63">
        <v>13</v>
      </c>
      <c r="B16" s="58" t="str">
        <f>'Sunflower 2026_27'!C19</f>
        <v>23/05 - 29/05/2026</v>
      </c>
      <c r="C16" s="71">
        <v>231151</v>
      </c>
      <c r="D16" s="65">
        <f>' Sunflower 2019_20'!F19</f>
        <v>41246</v>
      </c>
      <c r="E16" s="65">
        <f>'Sunflower 2020_21'!F19</f>
        <v>104548</v>
      </c>
      <c r="F16" s="65">
        <f>'Sunflower 2021_22'!F19</f>
        <v>72739</v>
      </c>
      <c r="G16" s="65">
        <f>'Sunflower 2022_23'!F19</f>
        <v>120102</v>
      </c>
      <c r="H16" s="65">
        <f>'Sunflower 2023_2024'!F19</f>
        <v>56224</v>
      </c>
      <c r="I16" s="65">
        <f>'Sunflower 2024_2025'!F19</f>
        <v>64493</v>
      </c>
      <c r="J16" s="65">
        <f>'Sunflower 2025_2026'!F19</f>
        <v>53040</v>
      </c>
      <c r="K16" s="65">
        <f>'Sunflower 2026_27'!F19</f>
        <v>60463</v>
      </c>
      <c r="L16" s="65">
        <f t="shared" si="1"/>
        <v>57919</v>
      </c>
      <c r="M16" s="86">
        <f t="shared" si="2"/>
        <v>83621.2</v>
      </c>
      <c r="Q16" s="80">
        <f t="shared" si="6"/>
        <v>381586</v>
      </c>
      <c r="R16" s="80">
        <f t="shared" si="7"/>
        <v>447730</v>
      </c>
      <c r="S16" s="80">
        <f t="shared" si="8"/>
        <v>473226</v>
      </c>
      <c r="T16" s="80">
        <f t="shared" si="9"/>
        <v>456758</v>
      </c>
      <c r="U16" s="80">
        <f t="shared" ref="U16" si="17">I16+U15</f>
        <v>395302</v>
      </c>
      <c r="V16" s="80">
        <f t="shared" ref="V16" si="18">J16+V15</f>
        <v>461277</v>
      </c>
      <c r="W16" s="80">
        <f>'Sunflower 2026_27'!G19</f>
        <v>645066</v>
      </c>
      <c r="X16" s="80">
        <f t="shared" si="13"/>
        <v>430920.4</v>
      </c>
      <c r="Y16" s="80">
        <f t="shared" si="10"/>
        <v>437779</v>
      </c>
      <c r="Z16" s="82">
        <v>635750</v>
      </c>
      <c r="AA16" s="81">
        <v>708300</v>
      </c>
      <c r="AB16" s="81">
        <v>874805</v>
      </c>
      <c r="AC16" s="80">
        <f>W16-X16</f>
        <v>214145.59999999998</v>
      </c>
      <c r="AD16" s="80">
        <f t="shared" si="3"/>
        <v>207287</v>
      </c>
      <c r="AE16" s="80">
        <f t="shared" si="16"/>
        <v>183789</v>
      </c>
      <c r="AF16" s="80">
        <f t="shared" si="5"/>
        <v>60463</v>
      </c>
    </row>
    <row r="17" spans="1:32" ht="15" customHeight="1" x14ac:dyDescent="0.3">
      <c r="A17" s="63">
        <v>14</v>
      </c>
      <c r="B17" s="58" t="str">
        <f>'Sunflower 2026_27'!C20</f>
        <v>30/05 - 05/06/2026</v>
      </c>
      <c r="C17" s="71">
        <v>2476</v>
      </c>
      <c r="D17" s="65">
        <f>' Sunflower 2019_20'!F20</f>
        <v>73007</v>
      </c>
      <c r="E17" s="65">
        <f>'Sunflower 2020_21'!F20</f>
        <v>66559</v>
      </c>
      <c r="F17" s="65">
        <f>'Sunflower 2021_22'!F20</f>
        <v>13350</v>
      </c>
      <c r="G17" s="65">
        <f>'Sunflower 2022_23'!F20</f>
        <v>39007</v>
      </c>
      <c r="H17" s="65">
        <f>'Sunflower 2023_2024'!F20</f>
        <v>33346</v>
      </c>
      <c r="I17" s="65">
        <f>'Sunflower 2024_2025'!F20</f>
        <v>47102</v>
      </c>
      <c r="J17" s="65">
        <f>'Sunflower 2025_2026'!F20</f>
        <v>39677</v>
      </c>
      <c r="K17" s="65">
        <f>'Sunflower 2026_27'!F20</f>
        <v>40731</v>
      </c>
      <c r="L17" s="65">
        <f>AVERAGE(H17:J17)</f>
        <v>40041.666666666664</v>
      </c>
      <c r="M17" s="86">
        <f t="shared" si="2"/>
        <v>39872.800000000003</v>
      </c>
      <c r="N17" s="62"/>
      <c r="Q17" s="80">
        <f t="shared" si="6"/>
        <v>448145</v>
      </c>
      <c r="R17" s="80">
        <f t="shared" si="7"/>
        <v>461080</v>
      </c>
      <c r="S17" s="80">
        <f t="shared" si="8"/>
        <v>512233</v>
      </c>
      <c r="T17" s="80">
        <f t="shared" si="9"/>
        <v>490104</v>
      </c>
      <c r="U17" s="80">
        <f t="shared" ref="U17" si="19">I17+U16</f>
        <v>442404</v>
      </c>
      <c r="V17" s="80">
        <f t="shared" ref="V17" si="20">J17+V16</f>
        <v>500954</v>
      </c>
      <c r="W17" s="80">
        <f>'Sunflower 2026_27'!G20</f>
        <v>685797</v>
      </c>
      <c r="X17" s="80">
        <f t="shared" si="13"/>
        <v>470793.2</v>
      </c>
      <c r="Y17" s="80">
        <f t="shared" si="10"/>
        <v>477820.66666666669</v>
      </c>
      <c r="Z17" s="82">
        <v>635750</v>
      </c>
      <c r="AA17" s="81">
        <v>708300</v>
      </c>
      <c r="AB17" s="81">
        <v>874805</v>
      </c>
      <c r="AC17" s="80">
        <f>W17-X17</f>
        <v>215003.8</v>
      </c>
      <c r="AD17" s="80">
        <f t="shared" si="3"/>
        <v>207976.33333333331</v>
      </c>
      <c r="AE17" s="80">
        <f t="shared" si="16"/>
        <v>184843</v>
      </c>
      <c r="AF17" s="80">
        <f t="shared" si="5"/>
        <v>40731</v>
      </c>
    </row>
    <row r="18" spans="1:32" ht="15" customHeight="1" x14ac:dyDescent="0.3">
      <c r="A18" s="63">
        <v>15</v>
      </c>
      <c r="B18" s="58" t="str">
        <f>'Sunflower 2026_27'!C21</f>
        <v>06/06 - 12/06/2026</v>
      </c>
      <c r="C18" s="71">
        <v>39236</v>
      </c>
      <c r="D18" s="65">
        <f>' Sunflower 2019_20'!F21</f>
        <v>56131</v>
      </c>
      <c r="E18" s="65">
        <f>'Sunflower 2020_21'!F21</f>
        <v>74767</v>
      </c>
      <c r="F18" s="65">
        <f>'Sunflower 2021_22'!F21</f>
        <v>11579</v>
      </c>
      <c r="G18" s="65">
        <f>'Sunflower 2022_23'!F21</f>
        <v>67619</v>
      </c>
      <c r="H18" s="65">
        <f>'Sunflower 2023_2024'!F21</f>
        <v>38566</v>
      </c>
      <c r="I18" s="65">
        <f>'Sunflower 2024_2025'!F21</f>
        <v>33019</v>
      </c>
      <c r="J18" s="65">
        <f>'Sunflower 2025_2026'!F21</f>
        <v>28071</v>
      </c>
      <c r="K18" s="65">
        <f>'Sunflower 2026_27'!F21</f>
        <v>36438</v>
      </c>
      <c r="L18" s="65">
        <f t="shared" si="1"/>
        <v>33218.666666666664</v>
      </c>
      <c r="M18" s="86">
        <f t="shared" si="2"/>
        <v>45110</v>
      </c>
      <c r="Q18" s="80">
        <f t="shared" si="6"/>
        <v>522912</v>
      </c>
      <c r="R18" s="80">
        <f t="shared" si="7"/>
        <v>472659</v>
      </c>
      <c r="S18" s="80">
        <f t="shared" si="8"/>
        <v>579852</v>
      </c>
      <c r="T18" s="80">
        <f t="shared" si="9"/>
        <v>528670</v>
      </c>
      <c r="U18" s="80">
        <f t="shared" ref="U18" si="21">I18+U17</f>
        <v>475423</v>
      </c>
      <c r="V18" s="80">
        <f t="shared" ref="V18" si="22">J18+V17</f>
        <v>529025</v>
      </c>
      <c r="W18" s="80">
        <f>'Sunflower 2026_27'!G21</f>
        <v>722235</v>
      </c>
      <c r="X18" s="80">
        <f t="shared" si="13"/>
        <v>515903.2</v>
      </c>
      <c r="Y18" s="80">
        <f t="shared" si="10"/>
        <v>511039.33333333337</v>
      </c>
      <c r="Z18" s="82">
        <v>635750</v>
      </c>
      <c r="AA18" s="81">
        <v>708300</v>
      </c>
      <c r="AB18" s="81">
        <v>874805</v>
      </c>
      <c r="AC18" s="80">
        <f>W18-X18</f>
        <v>206331.8</v>
      </c>
      <c r="AD18" s="80">
        <f t="shared" si="3"/>
        <v>211195.66666666663</v>
      </c>
      <c r="AE18" s="80">
        <f t="shared" si="16"/>
        <v>193210</v>
      </c>
      <c r="AF18" s="80">
        <f t="shared" si="5"/>
        <v>36438</v>
      </c>
    </row>
    <row r="19" spans="1:32" ht="15" customHeight="1" x14ac:dyDescent="0.3">
      <c r="A19" s="63">
        <v>16</v>
      </c>
      <c r="B19" s="58" t="str">
        <f>'Sunflower 2026_27'!C22</f>
        <v>13/06 - 19/06/2026</v>
      </c>
      <c r="C19" s="71">
        <v>45410</v>
      </c>
      <c r="D19" s="65">
        <f>' Sunflower 2019_20'!F22</f>
        <v>53151</v>
      </c>
      <c r="E19" s="65">
        <f>'Sunflower 2020_21'!F22</f>
        <v>41096</v>
      </c>
      <c r="F19" s="65">
        <f>'Sunflower 2021_22'!F22</f>
        <v>23383</v>
      </c>
      <c r="G19" s="65">
        <f>'Sunflower 2022_23'!F22</f>
        <v>50083</v>
      </c>
      <c r="H19" s="65">
        <f>'Sunflower 2023_2024'!F22</f>
        <v>33024</v>
      </c>
      <c r="I19" s="65">
        <f>'Sunflower 2024_2025'!F22</f>
        <v>42011</v>
      </c>
      <c r="J19" s="65">
        <f>'Sunflower 2025_2026'!F22</f>
        <v>28841</v>
      </c>
      <c r="K19" s="65">
        <f>'Sunflower 2026_27'!F22</f>
        <v>28449</v>
      </c>
      <c r="L19" s="65">
        <f t="shared" si="1"/>
        <v>34625.333333333336</v>
      </c>
      <c r="M19" s="86">
        <f t="shared" si="2"/>
        <v>37919.4</v>
      </c>
      <c r="Q19" s="80">
        <f t="shared" si="6"/>
        <v>564008</v>
      </c>
      <c r="R19" s="80">
        <f t="shared" si="7"/>
        <v>496042</v>
      </c>
      <c r="S19" s="80">
        <f t="shared" si="8"/>
        <v>629935</v>
      </c>
      <c r="T19" s="80">
        <f t="shared" si="9"/>
        <v>561694</v>
      </c>
      <c r="U19" s="80">
        <f t="shared" ref="U19:U21" si="23">I19+U18</f>
        <v>517434</v>
      </c>
      <c r="V19" s="80">
        <f t="shared" ref="V19:V21" si="24">J19+V18</f>
        <v>557866</v>
      </c>
      <c r="W19" s="80">
        <f>'Sunflower 2026_27'!G22</f>
        <v>750684</v>
      </c>
      <c r="X19" s="80">
        <f t="shared" si="13"/>
        <v>553822.6</v>
      </c>
      <c r="Y19" s="80">
        <f t="shared" si="10"/>
        <v>545664.66666666674</v>
      </c>
      <c r="Z19" s="82">
        <v>635750</v>
      </c>
      <c r="AA19" s="81">
        <v>708300</v>
      </c>
      <c r="AB19" s="81">
        <v>874805</v>
      </c>
      <c r="AC19" s="80">
        <f>W19-X19</f>
        <v>196861.40000000002</v>
      </c>
      <c r="AD19" s="80">
        <f>W19-Y19</f>
        <v>205019.33333333326</v>
      </c>
      <c r="AE19" s="80">
        <f t="shared" si="16"/>
        <v>192818</v>
      </c>
      <c r="AF19" s="80">
        <f>W19-W18</f>
        <v>28449</v>
      </c>
    </row>
    <row r="20" spans="1:32" ht="15" customHeight="1" x14ac:dyDescent="0.3">
      <c r="A20" s="63">
        <v>17</v>
      </c>
      <c r="B20" s="58" t="str">
        <f>'Sunflower 2026_27'!C23</f>
        <v>20/06 - 26/06/2026</v>
      </c>
      <c r="C20" s="71">
        <v>55110</v>
      </c>
      <c r="D20" s="65">
        <f>' Sunflower 2019_20'!F23</f>
        <v>43137</v>
      </c>
      <c r="E20" s="65">
        <f>'Sunflower 2020_21'!F23</f>
        <v>114508</v>
      </c>
      <c r="F20" s="65">
        <f>'Sunflower 2021_22'!F23</f>
        <v>90608</v>
      </c>
      <c r="G20" s="65">
        <f>'Sunflower 2022_23'!F23</f>
        <v>38082</v>
      </c>
      <c r="H20" s="65">
        <f>'Sunflower 2023_2024'!F23</f>
        <v>27979</v>
      </c>
      <c r="I20" s="65">
        <f>'Sunflower 2024_2025'!F23</f>
        <v>32584</v>
      </c>
      <c r="J20" s="65">
        <f>'Sunflower 2025_2026'!F23</f>
        <v>28819</v>
      </c>
      <c r="K20" s="65">
        <f>'Sunflower 2026_27'!F23</f>
        <v>11767</v>
      </c>
      <c r="L20" s="65">
        <f t="shared" si="1"/>
        <v>29794</v>
      </c>
      <c r="M20" s="86">
        <f t="shared" si="2"/>
        <v>60752.2</v>
      </c>
      <c r="Q20" s="80">
        <f t="shared" si="6"/>
        <v>678516</v>
      </c>
      <c r="R20" s="80">
        <f t="shared" si="7"/>
        <v>586650</v>
      </c>
      <c r="S20" s="80">
        <f t="shared" si="8"/>
        <v>668017</v>
      </c>
      <c r="T20" s="80">
        <f t="shared" si="9"/>
        <v>589673</v>
      </c>
      <c r="U20" s="80">
        <f t="shared" si="23"/>
        <v>550018</v>
      </c>
      <c r="V20" s="80">
        <f t="shared" si="24"/>
        <v>586685</v>
      </c>
      <c r="W20" s="80">
        <f>'Sunflower 2026_27'!G23</f>
        <v>762451</v>
      </c>
      <c r="X20" s="80">
        <f t="shared" si="13"/>
        <v>614574.79999999993</v>
      </c>
      <c r="Y20" s="80">
        <f t="shared" si="10"/>
        <v>575458.66666666674</v>
      </c>
      <c r="Z20" s="82">
        <v>635750</v>
      </c>
      <c r="AA20" s="81">
        <v>708300</v>
      </c>
      <c r="AB20" s="81">
        <v>874805</v>
      </c>
      <c r="AC20" s="80">
        <f t="shared" ref="AC20" si="25">W20-X20</f>
        <v>147876.20000000007</v>
      </c>
      <c r="AD20" s="80">
        <f t="shared" ref="AD20:AD26" si="26">W20-Y20</f>
        <v>186992.33333333326</v>
      </c>
      <c r="AE20" s="80">
        <f t="shared" si="16"/>
        <v>175766</v>
      </c>
      <c r="AF20" s="80">
        <f t="shared" ref="AF20:AF26" si="27">W20-W19</f>
        <v>11767</v>
      </c>
    </row>
    <row r="21" spans="1:32" ht="15" customHeight="1" x14ac:dyDescent="0.3">
      <c r="A21" s="63">
        <f>' Sunflower 2019_20'!B24</f>
        <v>18</v>
      </c>
      <c r="B21" s="58" t="str">
        <f>'Sunflower 2026_27'!C24</f>
        <v>27/06 - 03/07/2026</v>
      </c>
      <c r="C21" s="71">
        <v>107964</v>
      </c>
      <c r="D21" s="65">
        <f>' Sunflower 2019_20'!F24</f>
        <v>83104</v>
      </c>
      <c r="E21" s="65">
        <f>'Sunflower 2020_21'!F24</f>
        <v>17107</v>
      </c>
      <c r="F21" s="65">
        <f>'Sunflower 2021_22'!F24</f>
        <v>4050</v>
      </c>
      <c r="G21" s="65">
        <f>'Sunflower 2022_23'!F24</f>
        <v>33496</v>
      </c>
      <c r="H21" s="65">
        <f>'Sunflower 2023_2024'!F24</f>
        <v>28037</v>
      </c>
      <c r="I21" s="65">
        <f>'Sunflower 2024_2025'!F24</f>
        <v>25626</v>
      </c>
      <c r="J21" s="65">
        <f>'Sunflower 2025_2026'!F24</f>
        <v>24076</v>
      </c>
      <c r="K21" s="65">
        <f>'Sunflower 2026_27'!F24</f>
        <v>12792</v>
      </c>
      <c r="L21" s="65">
        <f t="shared" si="1"/>
        <v>25913</v>
      </c>
      <c r="M21" s="86">
        <f t="shared" si="2"/>
        <v>21663.200000000001</v>
      </c>
      <c r="Q21" s="80">
        <f t="shared" si="6"/>
        <v>695623</v>
      </c>
      <c r="R21" s="80">
        <f t="shared" si="7"/>
        <v>590700</v>
      </c>
      <c r="S21" s="80">
        <f t="shared" si="8"/>
        <v>701513</v>
      </c>
      <c r="T21" s="80">
        <f t="shared" si="9"/>
        <v>617710</v>
      </c>
      <c r="U21" s="80">
        <f t="shared" si="23"/>
        <v>575644</v>
      </c>
      <c r="V21" s="80">
        <f t="shared" si="24"/>
        <v>610761</v>
      </c>
      <c r="W21" s="80">
        <f>'Sunflower 2026_27'!G24</f>
        <v>775243</v>
      </c>
      <c r="X21" s="80">
        <f t="shared" si="13"/>
        <v>636237.99999999988</v>
      </c>
      <c r="Y21" s="80">
        <f t="shared" si="10"/>
        <v>601371.66666666674</v>
      </c>
      <c r="Z21" s="82">
        <v>635750</v>
      </c>
      <c r="AA21" s="81">
        <v>708300</v>
      </c>
      <c r="AB21" s="81">
        <v>874805</v>
      </c>
      <c r="AC21" s="80">
        <f t="shared" ref="AC21:AC26" si="28">W21-X21</f>
        <v>139005.00000000012</v>
      </c>
      <c r="AD21" s="80">
        <f t="shared" si="26"/>
        <v>173871.33333333326</v>
      </c>
      <c r="AE21" s="80">
        <f t="shared" si="16"/>
        <v>164482</v>
      </c>
      <c r="AF21" s="80">
        <f t="shared" si="27"/>
        <v>12792</v>
      </c>
    </row>
    <row r="22" spans="1:32" ht="15" customHeight="1" x14ac:dyDescent="0.3">
      <c r="A22" s="63">
        <f>' Sunflower 2019_20'!B25</f>
        <v>19</v>
      </c>
      <c r="B22" s="58" t="str">
        <f>'Sunflower 2026_27'!C25</f>
        <v>04/07 - 10/07/2026</v>
      </c>
      <c r="C22" s="71">
        <v>71801</v>
      </c>
      <c r="D22" s="65">
        <f>' Sunflower 2019_20'!F25</f>
        <v>59121</v>
      </c>
      <c r="E22" s="65">
        <f>'Sunflower 2020_21'!F25</f>
        <v>23517</v>
      </c>
      <c r="F22" s="65">
        <f>'Sunflower 2021_22'!F25</f>
        <v>17621</v>
      </c>
      <c r="G22" s="65">
        <f>'Sunflower 2022_23'!F25</f>
        <v>42171</v>
      </c>
      <c r="H22" s="65">
        <f>'Sunflower 2023_2024'!F25</f>
        <v>26837</v>
      </c>
      <c r="I22" s="65">
        <f>'Sunflower 2024_2025'!F25</f>
        <v>14899</v>
      </c>
      <c r="J22" s="65">
        <f>'Sunflower 2025_2026'!F25</f>
        <v>19518</v>
      </c>
      <c r="K22" s="65">
        <f>'Sunflower 2026_27'!F25</f>
        <v>11696</v>
      </c>
      <c r="L22" s="65">
        <f t="shared" si="1"/>
        <v>20418</v>
      </c>
      <c r="M22" s="86">
        <f t="shared" si="2"/>
        <v>25009</v>
      </c>
      <c r="Q22" s="80">
        <f t="shared" si="6"/>
        <v>719140</v>
      </c>
      <c r="R22" s="80">
        <f t="shared" si="7"/>
        <v>608321</v>
      </c>
      <c r="S22" s="80">
        <f t="shared" si="8"/>
        <v>743684</v>
      </c>
      <c r="T22" s="80">
        <f t="shared" si="9"/>
        <v>644547</v>
      </c>
      <c r="U22" s="80">
        <f t="shared" ref="U22" si="29">I22+U21</f>
        <v>590543</v>
      </c>
      <c r="V22" s="80">
        <f t="shared" ref="V22" si="30">J22+V21</f>
        <v>630279</v>
      </c>
      <c r="W22" s="80">
        <f>'Sunflower 2026_27'!G25</f>
        <v>786939</v>
      </c>
      <c r="X22" s="80">
        <f t="shared" si="13"/>
        <v>661246.99999999988</v>
      </c>
      <c r="Y22" s="80">
        <f t="shared" si="10"/>
        <v>621789.66666666674</v>
      </c>
      <c r="Z22" s="82">
        <v>635750</v>
      </c>
      <c r="AA22" s="81">
        <v>708300</v>
      </c>
      <c r="AB22" s="81">
        <v>874805</v>
      </c>
      <c r="AC22" s="80">
        <f t="shared" si="28"/>
        <v>125692.00000000012</v>
      </c>
      <c r="AD22" s="80">
        <f t="shared" si="26"/>
        <v>165149.33333333326</v>
      </c>
      <c r="AE22" s="80">
        <f t="shared" si="16"/>
        <v>156660</v>
      </c>
      <c r="AF22" s="80">
        <f t="shared" si="27"/>
        <v>11696</v>
      </c>
    </row>
    <row r="23" spans="1:32" ht="15" customHeight="1" x14ac:dyDescent="0.3">
      <c r="A23" s="63">
        <f>' Sunflower 2019_20'!B26</f>
        <v>20</v>
      </c>
      <c r="B23" s="58" t="str">
        <f>'Sunflower 2026_27'!C26</f>
        <v>11/07 - 17/07/2026</v>
      </c>
      <c r="C23" s="71">
        <v>49667</v>
      </c>
      <c r="D23" s="65">
        <f>' Sunflower 2019_20'!F26</f>
        <v>63782</v>
      </c>
      <c r="E23" s="65">
        <f>'Sunflower 2020_21'!F26</f>
        <v>11365</v>
      </c>
      <c r="F23" s="65">
        <f>'Sunflower 2021_22'!F26</f>
        <v>11543</v>
      </c>
      <c r="G23" s="65">
        <f>'Sunflower 2022_23'!F26</f>
        <v>34122</v>
      </c>
      <c r="H23" s="65">
        <f>'Sunflower 2023_2024'!F26</f>
        <v>20827</v>
      </c>
      <c r="I23" s="65">
        <f>'Sunflower 2024_2025'!F26</f>
        <v>10609</v>
      </c>
      <c r="J23" s="65">
        <f>'Sunflower 2025_2026'!F26</f>
        <v>17429</v>
      </c>
      <c r="K23" s="65">
        <f>'Sunflower 2026_27'!F26</f>
        <v>8628</v>
      </c>
      <c r="L23" s="65">
        <f t="shared" si="1"/>
        <v>16288.333333333334</v>
      </c>
      <c r="M23" s="86">
        <f t="shared" si="2"/>
        <v>17693.2</v>
      </c>
      <c r="Q23" s="80">
        <f t="shared" si="6"/>
        <v>730505</v>
      </c>
      <c r="R23" s="80">
        <f t="shared" si="7"/>
        <v>619864</v>
      </c>
      <c r="S23" s="80">
        <f t="shared" si="8"/>
        <v>777806</v>
      </c>
      <c r="T23" s="80">
        <f t="shared" si="9"/>
        <v>665374</v>
      </c>
      <c r="U23" s="80">
        <f t="shared" ref="U23" si="31">I23+U22</f>
        <v>601152</v>
      </c>
      <c r="V23" s="80">
        <f t="shared" ref="V23" si="32">J23+V22</f>
        <v>647708</v>
      </c>
      <c r="W23" s="80">
        <f>'Sunflower 2026_27'!G26</f>
        <v>795567</v>
      </c>
      <c r="X23" s="80">
        <f t="shared" si="13"/>
        <v>678940.19999999984</v>
      </c>
      <c r="Y23" s="80">
        <f t="shared" si="10"/>
        <v>638078.00000000012</v>
      </c>
      <c r="Z23" s="82">
        <v>635750</v>
      </c>
      <c r="AA23" s="81">
        <v>708300</v>
      </c>
      <c r="AB23" s="81">
        <v>874805</v>
      </c>
      <c r="AC23" s="80">
        <f t="shared" si="28"/>
        <v>116626.80000000016</v>
      </c>
      <c r="AD23" s="80">
        <f t="shared" si="26"/>
        <v>157488.99999999988</v>
      </c>
      <c r="AE23" s="80">
        <f t="shared" ref="AE23:AE28" si="33">W23-V23</f>
        <v>147859</v>
      </c>
      <c r="AF23" s="80">
        <f t="shared" si="27"/>
        <v>8628</v>
      </c>
    </row>
    <row r="24" spans="1:32" ht="15" customHeight="1" x14ac:dyDescent="0.3">
      <c r="A24" s="63">
        <f>' Sunflower 2019_20'!B27</f>
        <v>21</v>
      </c>
      <c r="B24" s="58" t="str">
        <f>'Sunflower 2026_27'!C27</f>
        <v>18/07 - 24/07/2026</v>
      </c>
      <c r="C24" s="71">
        <v>35087</v>
      </c>
      <c r="D24" s="65">
        <f>' Sunflower 2019_20'!F27</f>
        <v>37323</v>
      </c>
      <c r="E24" s="65">
        <f>'Sunflower 2020_21'!F27</f>
        <v>4720</v>
      </c>
      <c r="F24" s="65">
        <f>'Sunflower 2021_22'!F27</f>
        <v>7059</v>
      </c>
      <c r="G24" s="65">
        <f>'Sunflower 2022_23'!F27</f>
        <v>17447</v>
      </c>
      <c r="H24" s="65">
        <f>'Sunflower 2023_2024'!F27</f>
        <v>16900</v>
      </c>
      <c r="I24" s="65">
        <f>'Sunflower 2024_2025'!F27</f>
        <v>5799</v>
      </c>
      <c r="J24" s="65">
        <f>'Sunflower 2025_2026'!F27</f>
        <v>12041</v>
      </c>
      <c r="K24" s="65">
        <f>'Sunflower 2026_27'!F27</f>
        <v>7474</v>
      </c>
      <c r="L24" s="65">
        <f t="shared" si="1"/>
        <v>11580</v>
      </c>
      <c r="M24" s="86">
        <f t="shared" si="2"/>
        <v>10385</v>
      </c>
      <c r="Q24" s="80">
        <f t="shared" si="6"/>
        <v>735225</v>
      </c>
      <c r="R24" s="80">
        <f t="shared" si="7"/>
        <v>626923</v>
      </c>
      <c r="S24" s="80">
        <f t="shared" si="8"/>
        <v>795253</v>
      </c>
      <c r="T24" s="80">
        <f t="shared" si="9"/>
        <v>682274</v>
      </c>
      <c r="U24" s="80">
        <f>I24+U23</f>
        <v>606951</v>
      </c>
      <c r="V24" s="80">
        <f>J24+V23</f>
        <v>659749</v>
      </c>
      <c r="W24" s="80">
        <f>'Sunflower 2026_27'!G27</f>
        <v>803041</v>
      </c>
      <c r="X24" s="80">
        <f t="shared" si="13"/>
        <v>689325.19999999984</v>
      </c>
      <c r="Y24" s="80">
        <f t="shared" si="10"/>
        <v>649658.00000000012</v>
      </c>
      <c r="Z24" s="82">
        <v>635750</v>
      </c>
      <c r="AA24" s="81">
        <v>708300</v>
      </c>
      <c r="AB24" s="81">
        <v>874805</v>
      </c>
      <c r="AC24" s="80">
        <f t="shared" si="28"/>
        <v>113715.80000000016</v>
      </c>
      <c r="AD24" s="80">
        <f t="shared" si="26"/>
        <v>153382.99999999988</v>
      </c>
      <c r="AE24" s="80">
        <f t="shared" si="33"/>
        <v>143292</v>
      </c>
      <c r="AF24" s="80">
        <f t="shared" si="27"/>
        <v>7474</v>
      </c>
    </row>
    <row r="25" spans="1:32" ht="15" customHeight="1" x14ac:dyDescent="0.3">
      <c r="A25" s="63">
        <f>' Sunflower 2019_20'!B28</f>
        <v>22</v>
      </c>
      <c r="B25" s="58" t="str">
        <f>'Sunflower 2026_27'!C28</f>
        <v>25/07 - 31/07/2026</v>
      </c>
      <c r="C25" s="71">
        <v>58151</v>
      </c>
      <c r="D25" s="65">
        <f>' Sunflower 2019_20'!F28</f>
        <v>66503</v>
      </c>
      <c r="E25" s="65">
        <f>'Sunflower 2020_21'!F28</f>
        <v>37562</v>
      </c>
      <c r="F25" s="65">
        <f>'Sunflower 2021_22'!F28</f>
        <v>30102</v>
      </c>
      <c r="G25" s="65">
        <f>'Sunflower 2022_23'!F28</f>
        <v>15791</v>
      </c>
      <c r="H25" s="65">
        <f>'Sunflower 2023_2024'!F28</f>
        <v>10762</v>
      </c>
      <c r="I25" s="65">
        <f>'Sunflower 2024_2025'!F28</f>
        <v>3704</v>
      </c>
      <c r="J25" s="65">
        <f>'Sunflower 2025_2026'!F28</f>
        <v>8527</v>
      </c>
      <c r="K25" s="65">
        <f>'Sunflower 2026_27'!F28</f>
        <v>5373</v>
      </c>
      <c r="L25" s="65">
        <f t="shared" si="1"/>
        <v>7664.333333333333</v>
      </c>
      <c r="M25" s="86">
        <f t="shared" si="2"/>
        <v>19584.2</v>
      </c>
      <c r="Q25" s="80">
        <f t="shared" si="6"/>
        <v>772787</v>
      </c>
      <c r="R25" s="80">
        <f t="shared" si="7"/>
        <v>657025</v>
      </c>
      <c r="S25" s="80">
        <f t="shared" si="8"/>
        <v>811044</v>
      </c>
      <c r="T25" s="80">
        <f t="shared" si="9"/>
        <v>693036</v>
      </c>
      <c r="U25" s="80">
        <f>I25+U24</f>
        <v>610655</v>
      </c>
      <c r="V25" s="80">
        <f>J25+V24</f>
        <v>668276</v>
      </c>
      <c r="W25" s="80">
        <f>'Sunflower 2026_27'!G28</f>
        <v>808414</v>
      </c>
      <c r="X25" s="80">
        <f t="shared" si="13"/>
        <v>708909.39999999979</v>
      </c>
      <c r="Y25" s="80">
        <f t="shared" si="10"/>
        <v>657322.33333333349</v>
      </c>
      <c r="Z25" s="82">
        <v>635750</v>
      </c>
      <c r="AA25" s="81">
        <v>708300</v>
      </c>
      <c r="AB25" s="81">
        <v>874805</v>
      </c>
      <c r="AC25" s="80">
        <f t="shared" si="28"/>
        <v>99504.60000000021</v>
      </c>
      <c r="AD25" s="80">
        <f t="shared" si="26"/>
        <v>151091.66666666651</v>
      </c>
      <c r="AE25" s="80">
        <f t="shared" si="33"/>
        <v>140138</v>
      </c>
      <c r="AF25" s="80">
        <f t="shared" si="27"/>
        <v>5373</v>
      </c>
    </row>
    <row r="26" spans="1:32" ht="15" customHeight="1" x14ac:dyDescent="0.3">
      <c r="A26" s="63">
        <f>' Sunflower 2019_20'!B29</f>
        <v>23</v>
      </c>
      <c r="B26" s="58" t="str">
        <f>'Sunflower 2026_27'!C29</f>
        <v>01/08 - 07/08/2026</v>
      </c>
      <c r="C26" s="71">
        <v>5972</v>
      </c>
      <c r="D26" s="65">
        <f>' Sunflower 2019_20'!F29</f>
        <v>1123</v>
      </c>
      <c r="E26" s="65">
        <f>'Sunflower 2020_21'!F29</f>
        <v>714</v>
      </c>
      <c r="F26" s="65">
        <f>'Sunflower 2021_22'!F29</f>
        <v>2913</v>
      </c>
      <c r="G26" s="65">
        <f>'Sunflower 2022_23'!F29</f>
        <v>5673</v>
      </c>
      <c r="H26" s="65">
        <f>'Sunflower 2023_2024'!F29</f>
        <v>7088</v>
      </c>
      <c r="I26" s="65">
        <f>'Sunflower 2024_2025'!F29</f>
        <v>2422</v>
      </c>
      <c r="J26" s="65">
        <f>'Sunflower 2025_2026'!F29</f>
        <v>5558</v>
      </c>
      <c r="K26" s="65">
        <f>'Sunflower 2026_27'!F29</f>
        <v>5092</v>
      </c>
      <c r="L26" s="65">
        <f t="shared" si="1"/>
        <v>5022.666666666667</v>
      </c>
      <c r="M26" s="86">
        <f>AVERAGE(E26:I26)</f>
        <v>3762</v>
      </c>
      <c r="Q26" s="80">
        <f t="shared" si="6"/>
        <v>773501</v>
      </c>
      <c r="R26" s="80">
        <f t="shared" si="7"/>
        <v>659938</v>
      </c>
      <c r="S26" s="80">
        <f t="shared" si="8"/>
        <v>816717</v>
      </c>
      <c r="T26" s="80">
        <f t="shared" si="9"/>
        <v>700124</v>
      </c>
      <c r="U26" s="80">
        <f t="shared" ref="U26:U55" si="34">I26+U25</f>
        <v>613077</v>
      </c>
      <c r="V26" s="80">
        <f>J26+V25</f>
        <v>673834</v>
      </c>
      <c r="W26" s="80">
        <f>'Sunflower 2026_27'!G29</f>
        <v>813506</v>
      </c>
      <c r="X26" s="80">
        <f t="shared" si="13"/>
        <v>712671.39999999979</v>
      </c>
      <c r="Y26" s="80">
        <f t="shared" si="10"/>
        <v>662345.00000000012</v>
      </c>
      <c r="Z26" s="82">
        <v>635750</v>
      </c>
      <c r="AA26" s="81">
        <v>708300</v>
      </c>
      <c r="AB26" s="81">
        <v>874805</v>
      </c>
      <c r="AC26" s="80">
        <f t="shared" si="28"/>
        <v>100834.60000000021</v>
      </c>
      <c r="AD26" s="80">
        <f t="shared" si="26"/>
        <v>151160.99999999988</v>
      </c>
      <c r="AE26" s="80">
        <f t="shared" si="33"/>
        <v>139672</v>
      </c>
      <c r="AF26" s="80">
        <f t="shared" si="27"/>
        <v>5092</v>
      </c>
    </row>
    <row r="27" spans="1:32" ht="15" customHeight="1" x14ac:dyDescent="0.3">
      <c r="A27" s="63">
        <f>' Sunflower 2019_20'!B30</f>
        <v>24</v>
      </c>
      <c r="B27" s="58" t="str">
        <f>'Sunflower 2026_27'!C30</f>
        <v>08/08 - 14/08/2026</v>
      </c>
      <c r="C27" s="71">
        <v>8246</v>
      </c>
      <c r="D27" s="65">
        <f>' Sunflower 2019_20'!F30</f>
        <v>2717</v>
      </c>
      <c r="E27" s="65">
        <f>'Sunflower 2020_21'!F30</f>
        <v>508</v>
      </c>
      <c r="F27" s="65">
        <f>'Sunflower 2021_22'!F30</f>
        <v>1610</v>
      </c>
      <c r="G27" s="65">
        <f>'Sunflower 2022_23'!F30</f>
        <v>5741</v>
      </c>
      <c r="H27" s="65">
        <f>'Sunflower 2023_2024'!F30</f>
        <v>3913</v>
      </c>
      <c r="I27" s="65">
        <f>'Sunflower 2024_2025'!F30</f>
        <v>2102</v>
      </c>
      <c r="J27" s="65">
        <f>'Sunflower 2025_2026'!F30</f>
        <v>3896</v>
      </c>
      <c r="K27" s="65">
        <f>'Sunflower 2026_27'!F30</f>
        <v>2674</v>
      </c>
      <c r="L27" s="65">
        <f t="shared" si="1"/>
        <v>3303.6666666666665</v>
      </c>
      <c r="M27" s="86">
        <f t="shared" si="2"/>
        <v>2774.8</v>
      </c>
      <c r="N27" s="62"/>
      <c r="O27" s="62"/>
      <c r="P27" s="62"/>
      <c r="Q27" s="80">
        <f t="shared" si="6"/>
        <v>774009</v>
      </c>
      <c r="R27" s="80">
        <f t="shared" si="7"/>
        <v>661548</v>
      </c>
      <c r="S27" s="80">
        <f t="shared" si="8"/>
        <v>822458</v>
      </c>
      <c r="T27" s="80">
        <f t="shared" si="9"/>
        <v>704037</v>
      </c>
      <c r="U27" s="80">
        <f t="shared" si="34"/>
        <v>615179</v>
      </c>
      <c r="V27" s="80">
        <f t="shared" ref="V27:V55" si="35">J27+V26</f>
        <v>677730</v>
      </c>
      <c r="W27" s="80">
        <f>'Sunflower 2026_27'!G30</f>
        <v>816180</v>
      </c>
      <c r="X27" s="80">
        <f t="shared" si="13"/>
        <v>715446.19999999984</v>
      </c>
      <c r="Y27" s="80">
        <f t="shared" si="10"/>
        <v>665648.66666666674</v>
      </c>
      <c r="Z27" s="82">
        <v>635750</v>
      </c>
      <c r="AA27" s="81">
        <v>708300</v>
      </c>
      <c r="AB27" s="81">
        <v>874805</v>
      </c>
      <c r="AC27" s="80">
        <f>W27-X27</f>
        <v>100733.80000000016</v>
      </c>
      <c r="AD27" s="80">
        <f>W27-Y27</f>
        <v>150531.33333333326</v>
      </c>
      <c r="AE27" s="80">
        <f t="shared" si="33"/>
        <v>138450</v>
      </c>
      <c r="AF27" s="80">
        <f>W27-W26</f>
        <v>2674</v>
      </c>
    </row>
    <row r="28" spans="1:32" ht="15" customHeight="1" x14ac:dyDescent="0.3">
      <c r="A28" s="63">
        <f>' Sunflower 2019_20'!B31</f>
        <v>25</v>
      </c>
      <c r="B28" s="58" t="str">
        <f>'Sunflower 2026_27'!C31</f>
        <v>15/08 - 21/08/2026</v>
      </c>
      <c r="C28" s="71">
        <v>5015</v>
      </c>
      <c r="D28" s="65">
        <f>' Sunflower 2019_20'!F31</f>
        <v>1858</v>
      </c>
      <c r="E28" s="65">
        <f>'Sunflower 2020_21'!F31</f>
        <v>484</v>
      </c>
      <c r="F28" s="65">
        <f>'Sunflower 2021_22'!F31</f>
        <v>952</v>
      </c>
      <c r="G28" s="65">
        <f>'Sunflower 2022_23'!F31</f>
        <v>2823</v>
      </c>
      <c r="H28" s="65">
        <f>'Sunflower 2023_2024'!F31</f>
        <v>2822</v>
      </c>
      <c r="I28" s="65">
        <f>'Sunflower 2024_2025'!F31</f>
        <v>2037</v>
      </c>
      <c r="J28" s="65">
        <f>'Sunflower 2025_2026'!F31</f>
        <v>3814</v>
      </c>
      <c r="K28" s="65">
        <f>'Sunflower 2026_27'!F31</f>
        <v>2921</v>
      </c>
      <c r="L28" s="65">
        <f t="shared" si="1"/>
        <v>2891</v>
      </c>
      <c r="M28" s="86">
        <f t="shared" si="2"/>
        <v>1823.6</v>
      </c>
      <c r="Q28" s="80">
        <f t="shared" si="6"/>
        <v>774493</v>
      </c>
      <c r="R28" s="80">
        <f t="shared" si="7"/>
        <v>662500</v>
      </c>
      <c r="S28" s="80">
        <f t="shared" si="8"/>
        <v>825281</v>
      </c>
      <c r="T28" s="80">
        <f t="shared" si="9"/>
        <v>706859</v>
      </c>
      <c r="U28" s="80">
        <f t="shared" si="34"/>
        <v>617216</v>
      </c>
      <c r="V28" s="80">
        <f t="shared" si="35"/>
        <v>681544</v>
      </c>
      <c r="W28" s="80">
        <f>'Sunflower 2026_27'!G31</f>
        <v>819101</v>
      </c>
      <c r="X28" s="80">
        <f t="shared" si="13"/>
        <v>717269.79999999981</v>
      </c>
      <c r="Y28" s="80">
        <f t="shared" si="10"/>
        <v>668539.66666666674</v>
      </c>
      <c r="Z28" s="82">
        <v>635750</v>
      </c>
      <c r="AA28" s="81">
        <v>708300</v>
      </c>
      <c r="AB28" s="81">
        <v>874805</v>
      </c>
      <c r="AC28" s="80">
        <f>W28-X28</f>
        <v>101831.20000000019</v>
      </c>
      <c r="AD28" s="80">
        <f>W28-Y28</f>
        <v>150561.33333333326</v>
      </c>
      <c r="AE28" s="80">
        <f t="shared" si="33"/>
        <v>137557</v>
      </c>
      <c r="AF28" s="80">
        <f>W28-W27</f>
        <v>2921</v>
      </c>
    </row>
    <row r="29" spans="1:32" ht="15" customHeight="1" x14ac:dyDescent="0.3">
      <c r="A29" s="63">
        <f>' Sunflower 2019_20'!B32</f>
        <v>26</v>
      </c>
      <c r="B29" s="58"/>
      <c r="C29" s="71">
        <v>3065</v>
      </c>
      <c r="D29" s="65">
        <f>' Sunflower 2019_20'!F32</f>
        <v>1924</v>
      </c>
      <c r="E29" s="65">
        <f>'Sunflower 2020_21'!F32</f>
        <v>2504</v>
      </c>
      <c r="F29" s="65">
        <f>'Sunflower 2021_22'!F32</f>
        <v>4459</v>
      </c>
      <c r="G29" s="65">
        <f>'Sunflower 2022_23'!F32</f>
        <v>2050</v>
      </c>
      <c r="H29" s="65">
        <f>'Sunflower 2023_2024'!F32</f>
        <v>1502</v>
      </c>
      <c r="I29" s="65">
        <f>'Sunflower 2024_2025'!F32</f>
        <v>941</v>
      </c>
      <c r="J29" s="65">
        <f>'Sunflower 2025_2026'!F32</f>
        <v>3777</v>
      </c>
      <c r="K29" s="65">
        <f>'Sunflower 2026_27'!F32</f>
        <v>0</v>
      </c>
      <c r="L29" s="65">
        <f t="shared" si="1"/>
        <v>2073.3333333333335</v>
      </c>
      <c r="M29" s="86">
        <f t="shared" si="2"/>
        <v>2291.1999999999998</v>
      </c>
      <c r="Q29" s="80">
        <f t="shared" si="6"/>
        <v>776997</v>
      </c>
      <c r="R29" s="80">
        <f t="shared" si="7"/>
        <v>666959</v>
      </c>
      <c r="S29" s="80">
        <f t="shared" si="8"/>
        <v>827331</v>
      </c>
      <c r="T29" s="80">
        <f t="shared" si="9"/>
        <v>708361</v>
      </c>
      <c r="U29" s="80">
        <f t="shared" si="34"/>
        <v>618157</v>
      </c>
      <c r="V29" s="80">
        <f t="shared" si="35"/>
        <v>685321</v>
      </c>
      <c r="W29" s="80"/>
      <c r="X29" s="80"/>
      <c r="Y29" s="80"/>
      <c r="Z29" s="82"/>
      <c r="AA29" s="81"/>
      <c r="AB29" s="81"/>
      <c r="AC29" s="80"/>
      <c r="AD29" s="80"/>
      <c r="AE29" s="80"/>
      <c r="AF29" s="80"/>
    </row>
    <row r="30" spans="1:32" ht="15" customHeight="1" x14ac:dyDescent="0.3">
      <c r="A30" s="63">
        <f>' Sunflower 2019_20'!B33</f>
        <v>27</v>
      </c>
      <c r="B30" s="58"/>
      <c r="C30" s="71">
        <v>11179</v>
      </c>
      <c r="D30" s="65">
        <f>' Sunflower 2019_20'!F33</f>
        <v>6549</v>
      </c>
      <c r="E30" s="65">
        <f>'Sunflower 2020_21'!F33</f>
        <v>52</v>
      </c>
      <c r="F30" s="65">
        <f>'Sunflower 2021_22'!F33</f>
        <v>119</v>
      </c>
      <c r="G30" s="65">
        <f>'Sunflower 2022_23'!F33</f>
        <v>1341</v>
      </c>
      <c r="H30" s="65">
        <f>'Sunflower 2023_2024'!F33</f>
        <v>763</v>
      </c>
      <c r="I30" s="65">
        <f>'Sunflower 2024_2025'!F33</f>
        <v>1153</v>
      </c>
      <c r="J30" s="65">
        <f>'Sunflower 2025_2026'!F33</f>
        <v>2992</v>
      </c>
      <c r="K30" s="65">
        <f>'Sunflower 2026_27'!F33</f>
        <v>0</v>
      </c>
      <c r="L30" s="65">
        <f t="shared" si="1"/>
        <v>1636</v>
      </c>
      <c r="M30" s="86">
        <f t="shared" si="2"/>
        <v>685.6</v>
      </c>
      <c r="Q30" s="80">
        <f t="shared" si="6"/>
        <v>777049</v>
      </c>
      <c r="R30" s="80">
        <f t="shared" si="7"/>
        <v>667078</v>
      </c>
      <c r="S30" s="80">
        <f t="shared" si="8"/>
        <v>828672</v>
      </c>
      <c r="T30" s="80">
        <f t="shared" si="9"/>
        <v>709124</v>
      </c>
      <c r="U30" s="80">
        <f t="shared" si="34"/>
        <v>619310</v>
      </c>
      <c r="V30" s="80">
        <f t="shared" si="35"/>
        <v>688313</v>
      </c>
      <c r="W30" s="80"/>
      <c r="X30" s="80"/>
      <c r="Y30" s="80"/>
      <c r="Z30" s="82"/>
      <c r="AA30" s="81"/>
      <c r="AB30" s="81"/>
      <c r="AC30" s="80"/>
      <c r="AD30" s="80"/>
      <c r="AE30" s="80"/>
      <c r="AF30" s="80">
        <f t="shared" ref="AF30:AF55" si="36">K30-K29</f>
        <v>0</v>
      </c>
    </row>
    <row r="31" spans="1:32" ht="15" customHeight="1" x14ac:dyDescent="0.3">
      <c r="A31" s="63">
        <f>' Sunflower 2019_20'!B34</f>
        <v>28</v>
      </c>
      <c r="B31" s="58"/>
      <c r="C31" s="71">
        <v>761</v>
      </c>
      <c r="D31" s="65">
        <f>' Sunflower 2019_20'!F34</f>
        <v>276</v>
      </c>
      <c r="E31" s="65">
        <f>'Sunflower 2020_21'!F34</f>
        <v>415</v>
      </c>
      <c r="F31" s="65">
        <f>'Sunflower 2021_22'!F34</f>
        <v>378</v>
      </c>
      <c r="G31" s="65">
        <f>'Sunflower 2022_23'!F34</f>
        <v>1408</v>
      </c>
      <c r="H31" s="65">
        <f>'Sunflower 2023_2024'!F34</f>
        <v>492</v>
      </c>
      <c r="I31" s="65">
        <f>'Sunflower 2024_2025'!F34</f>
        <v>782</v>
      </c>
      <c r="J31" s="65">
        <f>'Sunflower 2025_2026'!F34</f>
        <v>1977</v>
      </c>
      <c r="K31" s="65">
        <f>'Sunflower 2026_27'!F34</f>
        <v>0</v>
      </c>
      <c r="L31" s="65">
        <f t="shared" si="1"/>
        <v>1083.6666666666667</v>
      </c>
      <c r="M31" s="86">
        <f t="shared" si="2"/>
        <v>695</v>
      </c>
      <c r="Q31" s="80">
        <f t="shared" si="6"/>
        <v>777464</v>
      </c>
      <c r="R31" s="80">
        <f t="shared" si="7"/>
        <v>667456</v>
      </c>
      <c r="S31" s="80">
        <f t="shared" si="8"/>
        <v>830080</v>
      </c>
      <c r="T31" s="80">
        <f t="shared" si="9"/>
        <v>709616</v>
      </c>
      <c r="U31" s="80">
        <f t="shared" si="34"/>
        <v>620092</v>
      </c>
      <c r="V31" s="80">
        <f t="shared" si="35"/>
        <v>690290</v>
      </c>
      <c r="W31" s="80"/>
      <c r="X31" s="80"/>
      <c r="Y31" s="80"/>
      <c r="Z31" s="82"/>
      <c r="AA31" s="81"/>
      <c r="AB31" s="81"/>
      <c r="AC31" s="80"/>
      <c r="AD31" s="80"/>
      <c r="AE31" s="80"/>
      <c r="AF31" s="80">
        <f t="shared" si="36"/>
        <v>0</v>
      </c>
    </row>
    <row r="32" spans="1:32" ht="15" customHeight="1" x14ac:dyDescent="0.3">
      <c r="A32" s="63">
        <f>' Sunflower 2019_20'!B35</f>
        <v>29</v>
      </c>
      <c r="B32" s="58"/>
      <c r="C32" s="71">
        <v>465</v>
      </c>
      <c r="D32" s="65">
        <f>' Sunflower 2019_20'!F35</f>
        <v>591</v>
      </c>
      <c r="E32" s="65">
        <f>'Sunflower 2020_21'!F35</f>
        <v>473</v>
      </c>
      <c r="F32" s="65">
        <f>'Sunflower 2021_22'!F35</f>
        <v>366</v>
      </c>
      <c r="G32" s="65">
        <f>'Sunflower 2022_23'!F35</f>
        <v>1058</v>
      </c>
      <c r="H32" s="65">
        <f>'Sunflower 2023_2024'!F35</f>
        <v>393</v>
      </c>
      <c r="I32" s="65">
        <f>'Sunflower 2024_2025'!F35</f>
        <v>519</v>
      </c>
      <c r="J32" s="65">
        <f>'Sunflower 2025_2026'!F35</f>
        <v>768</v>
      </c>
      <c r="K32" s="65">
        <f>'Sunflower 2026_27'!F35</f>
        <v>0</v>
      </c>
      <c r="L32" s="65">
        <f t="shared" si="1"/>
        <v>560</v>
      </c>
      <c r="M32" s="86">
        <f t="shared" si="2"/>
        <v>561.79999999999995</v>
      </c>
      <c r="Q32" s="80">
        <f t="shared" si="6"/>
        <v>777937</v>
      </c>
      <c r="R32" s="80">
        <f t="shared" si="7"/>
        <v>667822</v>
      </c>
      <c r="S32" s="80">
        <f t="shared" si="8"/>
        <v>831138</v>
      </c>
      <c r="T32" s="80">
        <f t="shared" si="9"/>
        <v>710009</v>
      </c>
      <c r="U32" s="80">
        <f t="shared" si="34"/>
        <v>620611</v>
      </c>
      <c r="V32" s="80">
        <f t="shared" si="35"/>
        <v>691058</v>
      </c>
      <c r="W32" s="80"/>
      <c r="X32" s="80"/>
      <c r="Y32" s="80"/>
      <c r="Z32" s="82"/>
      <c r="AA32" s="81"/>
      <c r="AB32" s="81"/>
      <c r="AC32" s="80"/>
      <c r="AD32" s="80"/>
      <c r="AE32" s="80"/>
      <c r="AF32" s="80">
        <f t="shared" si="36"/>
        <v>0</v>
      </c>
    </row>
    <row r="33" spans="1:32" ht="15" customHeight="1" x14ac:dyDescent="0.3">
      <c r="A33" s="63">
        <f>' Sunflower 2019_20'!B36</f>
        <v>30</v>
      </c>
      <c r="B33" s="58"/>
      <c r="C33" s="71">
        <v>374</v>
      </c>
      <c r="D33" s="65">
        <f>' Sunflower 2019_20'!F36</f>
        <v>195</v>
      </c>
      <c r="E33" s="65">
        <f>'Sunflower 2020_21'!F36</f>
        <v>2012</v>
      </c>
      <c r="F33" s="65">
        <f>'Sunflower 2021_22'!F36</f>
        <v>2248</v>
      </c>
      <c r="G33" s="65">
        <f>'Sunflower 2022_23'!F36</f>
        <v>983</v>
      </c>
      <c r="H33" s="65">
        <f>'Sunflower 2023_2024'!F36</f>
        <v>603</v>
      </c>
      <c r="I33" s="65">
        <f>'Sunflower 2024_2025'!F36</f>
        <v>512</v>
      </c>
      <c r="J33" s="65">
        <f>'Sunflower 2025_2026'!F36</f>
        <v>916</v>
      </c>
      <c r="K33" s="65">
        <f>'Sunflower 2026_27'!F36</f>
        <v>0</v>
      </c>
      <c r="L33" s="65">
        <f t="shared" si="1"/>
        <v>677</v>
      </c>
      <c r="M33" s="86">
        <f t="shared" si="2"/>
        <v>1271.5999999999999</v>
      </c>
      <c r="Q33" s="80">
        <f t="shared" si="6"/>
        <v>779949</v>
      </c>
      <c r="R33" s="80">
        <f t="shared" si="7"/>
        <v>670070</v>
      </c>
      <c r="S33" s="80">
        <f t="shared" si="8"/>
        <v>832121</v>
      </c>
      <c r="T33" s="80">
        <f t="shared" si="9"/>
        <v>710612</v>
      </c>
      <c r="U33" s="80">
        <f t="shared" si="34"/>
        <v>621123</v>
      </c>
      <c r="V33" s="80">
        <f t="shared" si="35"/>
        <v>691974</v>
      </c>
      <c r="W33" s="80"/>
      <c r="X33" s="80"/>
      <c r="Y33" s="80"/>
      <c r="Z33" s="82"/>
      <c r="AA33" s="81"/>
      <c r="AB33" s="81"/>
      <c r="AC33" s="80"/>
      <c r="AD33" s="80"/>
      <c r="AE33" s="80"/>
      <c r="AF33" s="80">
        <f t="shared" si="36"/>
        <v>0</v>
      </c>
    </row>
    <row r="34" spans="1:32" ht="15" customHeight="1" x14ac:dyDescent="0.3">
      <c r="A34" s="63">
        <f>' Sunflower 2019_20'!B37</f>
        <v>31</v>
      </c>
      <c r="B34" s="58"/>
      <c r="C34" s="71">
        <v>3635</v>
      </c>
      <c r="D34" s="65">
        <f>' Sunflower 2019_20'!F37</f>
        <v>1684</v>
      </c>
      <c r="E34" s="65">
        <f>'Sunflower 2020_21'!F37</f>
        <v>12</v>
      </c>
      <c r="F34" s="65">
        <f>'Sunflower 2021_22'!F37</f>
        <v>50</v>
      </c>
      <c r="G34" s="65">
        <f>'Sunflower 2022_23'!F37</f>
        <v>660</v>
      </c>
      <c r="H34" s="65">
        <f>'Sunflower 2023_2024'!F37</f>
        <v>360</v>
      </c>
      <c r="I34" s="65">
        <f>'Sunflower 2024_2025'!F37</f>
        <v>901</v>
      </c>
      <c r="J34" s="65">
        <f>'Sunflower 2025_2026'!F37</f>
        <v>352</v>
      </c>
      <c r="K34" s="65">
        <f>'Sunflower 2026_27'!F37</f>
        <v>0</v>
      </c>
      <c r="L34" s="65">
        <f t="shared" si="1"/>
        <v>537.66666666666663</v>
      </c>
      <c r="M34" s="86">
        <f t="shared" si="2"/>
        <v>396.6</v>
      </c>
      <c r="Q34" s="80">
        <f t="shared" si="6"/>
        <v>779961</v>
      </c>
      <c r="R34" s="80">
        <f t="shared" si="7"/>
        <v>670120</v>
      </c>
      <c r="S34" s="80">
        <f t="shared" si="8"/>
        <v>832781</v>
      </c>
      <c r="T34" s="80">
        <f t="shared" si="9"/>
        <v>710972</v>
      </c>
      <c r="U34" s="80">
        <f t="shared" si="34"/>
        <v>622024</v>
      </c>
      <c r="V34" s="80">
        <f t="shared" si="35"/>
        <v>692326</v>
      </c>
      <c r="W34" s="80"/>
      <c r="X34" s="80"/>
      <c r="Y34" s="80"/>
      <c r="Z34" s="82"/>
      <c r="AA34" s="81"/>
      <c r="AB34" s="81"/>
      <c r="AC34" s="80"/>
      <c r="AD34" s="80"/>
      <c r="AE34" s="80"/>
      <c r="AF34" s="80">
        <f t="shared" si="36"/>
        <v>0</v>
      </c>
    </row>
    <row r="35" spans="1:32" ht="15" customHeight="1" x14ac:dyDescent="0.3">
      <c r="A35" s="63">
        <f>' Sunflower 2019_20'!B38</f>
        <v>32</v>
      </c>
      <c r="B35" s="58"/>
      <c r="C35" s="71">
        <v>23</v>
      </c>
      <c r="D35" s="65">
        <f>' Sunflower 2019_20'!F38</f>
        <v>60</v>
      </c>
      <c r="E35" s="65">
        <f>'Sunflower 2020_21'!F38</f>
        <v>92</v>
      </c>
      <c r="F35" s="65">
        <f>'Sunflower 2021_22'!F38</f>
        <v>349</v>
      </c>
      <c r="G35" s="65">
        <f>'Sunflower 2022_23'!F38</f>
        <v>354</v>
      </c>
      <c r="H35" s="65">
        <f>'Sunflower 2023_2024'!F38</f>
        <v>414</v>
      </c>
      <c r="I35" s="65">
        <f>'Sunflower 2024_2025'!F38</f>
        <v>622</v>
      </c>
      <c r="J35" s="65">
        <f>'Sunflower 2025_2026'!F38</f>
        <v>192</v>
      </c>
      <c r="K35" s="65">
        <f>'Sunflower 2026_27'!F38</f>
        <v>0</v>
      </c>
      <c r="L35" s="65">
        <f t="shared" si="1"/>
        <v>409.33333333333331</v>
      </c>
      <c r="M35" s="86">
        <f t="shared" si="2"/>
        <v>366.2</v>
      </c>
      <c r="Q35" s="80">
        <f t="shared" si="6"/>
        <v>780053</v>
      </c>
      <c r="R35" s="80">
        <f t="shared" si="7"/>
        <v>670469</v>
      </c>
      <c r="S35" s="80">
        <f t="shared" si="8"/>
        <v>833135</v>
      </c>
      <c r="T35" s="80">
        <f t="shared" si="9"/>
        <v>711386</v>
      </c>
      <c r="U35" s="80">
        <f t="shared" si="34"/>
        <v>622646</v>
      </c>
      <c r="V35" s="80">
        <f t="shared" si="35"/>
        <v>692518</v>
      </c>
      <c r="W35" s="80"/>
      <c r="X35" s="80"/>
      <c r="Y35" s="80"/>
      <c r="Z35" s="82"/>
      <c r="AA35" s="81"/>
      <c r="AB35" s="81"/>
      <c r="AC35" s="80"/>
      <c r="AD35" s="80"/>
      <c r="AE35" s="80"/>
      <c r="AF35" s="80">
        <f t="shared" si="36"/>
        <v>0</v>
      </c>
    </row>
    <row r="36" spans="1:32" ht="15" customHeight="1" x14ac:dyDescent="0.3">
      <c r="A36" s="63">
        <v>33</v>
      </c>
      <c r="B36" s="58"/>
      <c r="C36" s="71">
        <v>159</v>
      </c>
      <c r="D36" s="65">
        <f>' Sunflower 2019_20'!F39</f>
        <v>477</v>
      </c>
      <c r="E36" s="65">
        <f>'Sunflower 2020_21'!F39</f>
        <v>22</v>
      </c>
      <c r="F36" s="65">
        <f>'Sunflower 2021_22'!F39</f>
        <v>228</v>
      </c>
      <c r="G36" s="65">
        <f>'Sunflower 2022_23'!F39</f>
        <v>465</v>
      </c>
      <c r="H36" s="65">
        <f>'Sunflower 2023_2024'!F39</f>
        <v>302</v>
      </c>
      <c r="I36" s="65">
        <f>'Sunflower 2024_2025'!F39</f>
        <v>1063</v>
      </c>
      <c r="J36" s="65">
        <f>'Sunflower 2025_2026'!F39</f>
        <v>150</v>
      </c>
      <c r="K36" s="65">
        <f>'Sunflower 2026_27'!F39</f>
        <v>0</v>
      </c>
      <c r="L36" s="65">
        <f t="shared" si="1"/>
        <v>505</v>
      </c>
      <c r="M36" s="86">
        <f t="shared" si="2"/>
        <v>416</v>
      </c>
      <c r="Q36" s="80">
        <f t="shared" si="6"/>
        <v>780075</v>
      </c>
      <c r="R36" s="80">
        <f t="shared" si="7"/>
        <v>670697</v>
      </c>
      <c r="S36" s="80">
        <f t="shared" si="8"/>
        <v>833600</v>
      </c>
      <c r="T36" s="80">
        <f t="shared" si="9"/>
        <v>711688</v>
      </c>
      <c r="U36" s="80">
        <f t="shared" si="34"/>
        <v>623709</v>
      </c>
      <c r="V36" s="80">
        <f t="shared" si="35"/>
        <v>692668</v>
      </c>
      <c r="W36" s="80"/>
      <c r="X36" s="80"/>
      <c r="Y36" s="80"/>
      <c r="Z36" s="82"/>
      <c r="AA36" s="81"/>
      <c r="AB36" s="81"/>
      <c r="AC36" s="80"/>
      <c r="AD36" s="80"/>
      <c r="AE36" s="80"/>
      <c r="AF36" s="80">
        <f t="shared" si="36"/>
        <v>0</v>
      </c>
    </row>
    <row r="37" spans="1:32" ht="15" customHeight="1" x14ac:dyDescent="0.3">
      <c r="A37" s="63">
        <v>34</v>
      </c>
      <c r="B37" s="58"/>
      <c r="C37" s="71">
        <v>510</v>
      </c>
      <c r="D37" s="65">
        <f>' Sunflower 2019_20'!F40</f>
        <v>352</v>
      </c>
      <c r="E37" s="65">
        <f>'Sunflower 2020_21'!F40</f>
        <v>52</v>
      </c>
      <c r="F37" s="65">
        <f>'Sunflower 2021_22'!F40</f>
        <v>37</v>
      </c>
      <c r="G37" s="65">
        <f>'Sunflower 2022_23'!F40</f>
        <v>307</v>
      </c>
      <c r="H37" s="65">
        <f>'Sunflower 2023_2024'!F40</f>
        <v>340</v>
      </c>
      <c r="I37" s="65">
        <f>'Sunflower 2024_2025'!F40</f>
        <v>1310</v>
      </c>
      <c r="J37" s="65">
        <f>'Sunflower 2025_2026'!F40</f>
        <v>176</v>
      </c>
      <c r="K37" s="65">
        <f>'Sunflower 2026_27'!F40</f>
        <v>0</v>
      </c>
      <c r="L37" s="65">
        <f t="shared" si="1"/>
        <v>608.66666666666663</v>
      </c>
      <c r="M37" s="86">
        <f t="shared" si="2"/>
        <v>409.2</v>
      </c>
      <c r="Q37" s="80">
        <f t="shared" si="6"/>
        <v>780127</v>
      </c>
      <c r="R37" s="80">
        <f t="shared" si="7"/>
        <v>670734</v>
      </c>
      <c r="S37" s="80">
        <f t="shared" si="8"/>
        <v>833907</v>
      </c>
      <c r="T37" s="80">
        <f t="shared" si="9"/>
        <v>712028</v>
      </c>
      <c r="U37" s="80">
        <f t="shared" si="34"/>
        <v>625019</v>
      </c>
      <c r="V37" s="80">
        <f t="shared" si="35"/>
        <v>692844</v>
      </c>
      <c r="W37" s="80"/>
      <c r="X37" s="80"/>
      <c r="Y37" s="80"/>
      <c r="Z37" s="82"/>
      <c r="AA37" s="81"/>
      <c r="AB37" s="81"/>
      <c r="AC37" s="80"/>
      <c r="AD37" s="80"/>
      <c r="AE37" s="80"/>
      <c r="AF37" s="80">
        <f t="shared" si="36"/>
        <v>0</v>
      </c>
    </row>
    <row r="38" spans="1:32" ht="15" customHeight="1" x14ac:dyDescent="0.3">
      <c r="A38" s="63">
        <f>' Sunflower 2019_20'!B41</f>
        <v>35</v>
      </c>
      <c r="B38" s="58"/>
      <c r="C38" s="71">
        <v>1381</v>
      </c>
      <c r="D38" s="65">
        <f>' Sunflower 2019_20'!F41</f>
        <v>1568</v>
      </c>
      <c r="E38" s="65">
        <f>'Sunflower 2020_21'!F41</f>
        <v>397</v>
      </c>
      <c r="F38" s="65">
        <f>'Sunflower 2021_22'!F41</f>
        <v>2174</v>
      </c>
      <c r="G38" s="65">
        <f>'Sunflower 2022_23'!F41</f>
        <v>603</v>
      </c>
      <c r="H38" s="65">
        <f>'Sunflower 2023_2024'!F41</f>
        <v>89</v>
      </c>
      <c r="I38" s="65">
        <f>'Sunflower 2024_2025'!F41</f>
        <v>1125</v>
      </c>
      <c r="J38" s="65">
        <f>'Sunflower 2025_2026'!F41</f>
        <v>136</v>
      </c>
      <c r="K38" s="65">
        <f>'Sunflower 2026_27'!F41</f>
        <v>0</v>
      </c>
      <c r="L38" s="65">
        <f t="shared" si="1"/>
        <v>450</v>
      </c>
      <c r="M38" s="86">
        <f t="shared" si="2"/>
        <v>877.6</v>
      </c>
      <c r="Q38" s="80">
        <f t="shared" si="6"/>
        <v>780524</v>
      </c>
      <c r="R38" s="80">
        <f t="shared" si="7"/>
        <v>672908</v>
      </c>
      <c r="S38" s="80">
        <f t="shared" si="8"/>
        <v>834510</v>
      </c>
      <c r="T38" s="80">
        <f t="shared" si="9"/>
        <v>712117</v>
      </c>
      <c r="U38" s="80">
        <f t="shared" si="34"/>
        <v>626144</v>
      </c>
      <c r="V38" s="80">
        <f t="shared" si="35"/>
        <v>692980</v>
      </c>
      <c r="W38" s="80"/>
      <c r="X38" s="80"/>
      <c r="Y38" s="80"/>
      <c r="Z38" s="82"/>
      <c r="AA38" s="81"/>
      <c r="AB38" s="81"/>
      <c r="AC38" s="80"/>
      <c r="AD38" s="80"/>
      <c r="AE38" s="80"/>
      <c r="AF38" s="80">
        <f t="shared" si="36"/>
        <v>0</v>
      </c>
    </row>
    <row r="39" spans="1:32" ht="15" customHeight="1" x14ac:dyDescent="0.3">
      <c r="A39" s="63">
        <f>' Sunflower 2019_20'!B42</f>
        <v>36</v>
      </c>
      <c r="B39" s="58"/>
      <c r="C39" s="71">
        <v>20</v>
      </c>
      <c r="D39" s="65">
        <f>' Sunflower 2019_20'!F42</f>
        <v>10</v>
      </c>
      <c r="E39" s="65">
        <f>'Sunflower 2020_21'!F42</f>
        <v>301</v>
      </c>
      <c r="F39" s="65">
        <f>'Sunflower 2021_22'!F42</f>
        <v>65</v>
      </c>
      <c r="G39" s="65">
        <f>'Sunflower 2022_23'!F42</f>
        <v>920</v>
      </c>
      <c r="H39" s="65">
        <f>'Sunflower 2023_2024'!F42</f>
        <v>579</v>
      </c>
      <c r="I39" s="65">
        <f>'Sunflower 2024_2025'!F42</f>
        <v>888</v>
      </c>
      <c r="J39" s="65">
        <f>'Sunflower 2025_2026'!F42</f>
        <v>288</v>
      </c>
      <c r="K39" s="65">
        <f>'Sunflower 2026_27'!F42</f>
        <v>0</v>
      </c>
      <c r="L39" s="65">
        <f t="shared" si="1"/>
        <v>585</v>
      </c>
      <c r="M39" s="86">
        <f t="shared" si="2"/>
        <v>550.6</v>
      </c>
      <c r="Q39" s="80">
        <f t="shared" si="6"/>
        <v>780825</v>
      </c>
      <c r="R39" s="80">
        <f t="shared" si="7"/>
        <v>672973</v>
      </c>
      <c r="S39" s="80">
        <f t="shared" si="8"/>
        <v>835430</v>
      </c>
      <c r="T39" s="80">
        <f t="shared" si="9"/>
        <v>712696</v>
      </c>
      <c r="U39" s="80">
        <f t="shared" si="34"/>
        <v>627032</v>
      </c>
      <c r="V39" s="80">
        <f t="shared" si="35"/>
        <v>693268</v>
      </c>
      <c r="W39" s="80"/>
      <c r="X39" s="80"/>
      <c r="Y39" s="80"/>
      <c r="Z39" s="82"/>
      <c r="AA39" s="81"/>
      <c r="AB39" s="81"/>
      <c r="AC39" s="80"/>
      <c r="AD39" s="80"/>
      <c r="AE39" s="80"/>
      <c r="AF39" s="80">
        <f t="shared" si="36"/>
        <v>0</v>
      </c>
    </row>
    <row r="40" spans="1:32" ht="15" customHeight="1" x14ac:dyDescent="0.3">
      <c r="A40" s="63">
        <f>' Sunflower 2019_20'!B43</f>
        <v>37</v>
      </c>
      <c r="B40" s="58"/>
      <c r="C40" s="71">
        <v>100</v>
      </c>
      <c r="D40" s="65">
        <f>' Sunflower 2019_20'!F43</f>
        <v>74</v>
      </c>
      <c r="E40" s="65">
        <f>'Sunflower 2020_21'!F43</f>
        <v>323</v>
      </c>
      <c r="F40" s="65">
        <f>'Sunflower 2021_22'!F43</f>
        <v>286</v>
      </c>
      <c r="G40" s="65">
        <f>'Sunflower 2022_23'!F43</f>
        <v>564</v>
      </c>
      <c r="H40" s="65">
        <f>'Sunflower 2023_2024'!F43</f>
        <v>913</v>
      </c>
      <c r="I40" s="65">
        <f>'Sunflower 2024_2025'!F43</f>
        <v>991</v>
      </c>
      <c r="J40" s="65">
        <f>'Sunflower 2025_2026'!F43</f>
        <v>310</v>
      </c>
      <c r="K40" s="65">
        <f>'Sunflower 2026_27'!F43</f>
        <v>0</v>
      </c>
      <c r="L40" s="65">
        <f t="shared" si="1"/>
        <v>738</v>
      </c>
      <c r="M40" s="86">
        <f t="shared" si="2"/>
        <v>615.4</v>
      </c>
      <c r="Q40" s="80">
        <f t="shared" si="6"/>
        <v>781148</v>
      </c>
      <c r="R40" s="80">
        <f t="shared" si="7"/>
        <v>673259</v>
      </c>
      <c r="S40" s="80">
        <f t="shared" si="8"/>
        <v>835994</v>
      </c>
      <c r="T40" s="80">
        <f t="shared" si="9"/>
        <v>713609</v>
      </c>
      <c r="U40" s="80">
        <f t="shared" si="34"/>
        <v>628023</v>
      </c>
      <c r="V40" s="80">
        <f t="shared" si="35"/>
        <v>693578</v>
      </c>
      <c r="W40" s="80"/>
      <c r="X40" s="80"/>
      <c r="Y40" s="80"/>
      <c r="Z40" s="82"/>
      <c r="AA40" s="81"/>
      <c r="AB40" s="81"/>
      <c r="AC40" s="80"/>
      <c r="AD40" s="80"/>
      <c r="AE40" s="80"/>
      <c r="AF40" s="80">
        <f t="shared" si="36"/>
        <v>0</v>
      </c>
    </row>
    <row r="41" spans="1:32" ht="15" customHeight="1" x14ac:dyDescent="0.3">
      <c r="A41" s="63">
        <f>' Sunflower 2019_20'!B44</f>
        <v>38</v>
      </c>
      <c r="B41" s="58"/>
      <c r="C41" s="71">
        <v>88</v>
      </c>
      <c r="D41" s="65">
        <f>' Sunflower 2019_20'!F44</f>
        <v>25</v>
      </c>
      <c r="E41" s="65">
        <f>'Sunflower 2020_21'!F44</f>
        <v>382</v>
      </c>
      <c r="F41" s="65">
        <f>'Sunflower 2021_22'!F44</f>
        <v>65</v>
      </c>
      <c r="G41" s="65">
        <f>'Sunflower 2022_23'!F44</f>
        <v>457</v>
      </c>
      <c r="H41" s="65">
        <f>'Sunflower 2023_2024'!F44</f>
        <v>558</v>
      </c>
      <c r="I41" s="65">
        <f>'Sunflower 2024_2025'!F44</f>
        <v>637</v>
      </c>
      <c r="J41" s="65">
        <f>'Sunflower 2025_2026'!F44</f>
        <v>142</v>
      </c>
      <c r="K41" s="65">
        <f>'Sunflower 2026_27'!F44</f>
        <v>0</v>
      </c>
      <c r="L41" s="65">
        <f t="shared" si="1"/>
        <v>445.66666666666669</v>
      </c>
      <c r="M41" s="86">
        <f t="shared" si="2"/>
        <v>419.8</v>
      </c>
      <c r="Q41" s="80">
        <f t="shared" si="6"/>
        <v>781530</v>
      </c>
      <c r="R41" s="80">
        <f t="shared" si="7"/>
        <v>673324</v>
      </c>
      <c r="S41" s="80">
        <f t="shared" si="8"/>
        <v>836451</v>
      </c>
      <c r="T41" s="80">
        <f t="shared" si="9"/>
        <v>714167</v>
      </c>
      <c r="U41" s="80">
        <f t="shared" si="34"/>
        <v>628660</v>
      </c>
      <c r="V41" s="80">
        <f t="shared" si="35"/>
        <v>693720</v>
      </c>
      <c r="W41" s="80"/>
      <c r="X41" s="80"/>
      <c r="Y41" s="80"/>
      <c r="Z41" s="82"/>
      <c r="AA41" s="81"/>
      <c r="AB41" s="81"/>
      <c r="AC41" s="80"/>
      <c r="AD41" s="80"/>
      <c r="AE41" s="80"/>
      <c r="AF41" s="80">
        <f t="shared" si="36"/>
        <v>0</v>
      </c>
    </row>
    <row r="42" spans="1:32" ht="15" customHeight="1" x14ac:dyDescent="0.3">
      <c r="A42" s="63">
        <f>' Sunflower 2019_20'!B45</f>
        <v>39</v>
      </c>
      <c r="B42" s="58"/>
      <c r="C42" s="71">
        <v>78</v>
      </c>
      <c r="D42" s="65">
        <f>' Sunflower 2019_20'!F45</f>
        <v>88</v>
      </c>
      <c r="E42" s="65">
        <f>'Sunflower 2020_21'!F45</f>
        <v>1589</v>
      </c>
      <c r="F42" s="65">
        <f>'Sunflower 2021_22'!F45</f>
        <v>1580</v>
      </c>
      <c r="G42" s="65">
        <f>'Sunflower 2022_23'!F45</f>
        <v>378</v>
      </c>
      <c r="H42" s="65">
        <f>'Sunflower 2023_2024'!F45</f>
        <v>929</v>
      </c>
      <c r="I42" s="65">
        <f>'Sunflower 2024_2025'!F45</f>
        <v>664</v>
      </c>
      <c r="J42" s="65">
        <f>'Sunflower 2025_2026'!F45</f>
        <v>434</v>
      </c>
      <c r="K42" s="65">
        <f>'Sunflower 2026_27'!F45</f>
        <v>0</v>
      </c>
      <c r="L42" s="65">
        <f t="shared" si="1"/>
        <v>675.66666666666663</v>
      </c>
      <c r="M42" s="86">
        <f t="shared" si="2"/>
        <v>1028</v>
      </c>
      <c r="Q42" s="80">
        <f t="shared" si="6"/>
        <v>783119</v>
      </c>
      <c r="R42" s="80">
        <f t="shared" si="7"/>
        <v>674904</v>
      </c>
      <c r="S42" s="80">
        <f t="shared" si="8"/>
        <v>836829</v>
      </c>
      <c r="T42" s="80">
        <f t="shared" si="9"/>
        <v>715096</v>
      </c>
      <c r="U42" s="80">
        <f t="shared" si="34"/>
        <v>629324</v>
      </c>
      <c r="V42" s="80">
        <f t="shared" si="35"/>
        <v>694154</v>
      </c>
      <c r="W42" s="80"/>
      <c r="X42" s="80"/>
      <c r="Y42" s="80"/>
      <c r="Z42" s="82"/>
      <c r="AA42" s="81"/>
      <c r="AB42" s="81"/>
      <c r="AC42" s="80"/>
      <c r="AD42" s="80"/>
      <c r="AE42" s="80"/>
      <c r="AF42" s="80">
        <f t="shared" si="36"/>
        <v>0</v>
      </c>
    </row>
    <row r="43" spans="1:32" ht="15" customHeight="1" x14ac:dyDescent="0.3">
      <c r="A43" s="63">
        <f>' Sunflower 2019_20'!B46</f>
        <v>40</v>
      </c>
      <c r="B43" s="58"/>
      <c r="C43" s="71">
        <v>2249</v>
      </c>
      <c r="D43" s="65">
        <f>' Sunflower 2019_20'!F46</f>
        <v>640</v>
      </c>
      <c r="E43" s="65">
        <f>'Sunflower 2020_21'!F46</f>
        <v>141</v>
      </c>
      <c r="F43" s="65">
        <f>'Sunflower 2021_22'!F46</f>
        <v>36</v>
      </c>
      <c r="G43" s="65">
        <f>'Sunflower 2022_23'!F46</f>
        <v>948</v>
      </c>
      <c r="H43" s="65">
        <f>'Sunflower 2023_2024'!F46</f>
        <v>188</v>
      </c>
      <c r="I43" s="65">
        <f>'Sunflower 2024_2025'!F46</f>
        <v>197</v>
      </c>
      <c r="J43" s="65">
        <f>'Sunflower 2025_2026'!F46</f>
        <v>40</v>
      </c>
      <c r="K43" s="65">
        <f>'Sunflower 2026_27'!F46</f>
        <v>0</v>
      </c>
      <c r="L43" s="65">
        <f t="shared" si="1"/>
        <v>141.66666666666666</v>
      </c>
      <c r="M43" s="86">
        <f t="shared" si="2"/>
        <v>302</v>
      </c>
      <c r="Q43" s="80">
        <f t="shared" si="6"/>
        <v>783260</v>
      </c>
      <c r="R43" s="80">
        <f t="shared" si="7"/>
        <v>674940</v>
      </c>
      <c r="S43" s="80">
        <f t="shared" si="8"/>
        <v>837777</v>
      </c>
      <c r="T43" s="80">
        <f t="shared" si="9"/>
        <v>715284</v>
      </c>
      <c r="U43" s="80">
        <f t="shared" si="34"/>
        <v>629521</v>
      </c>
      <c r="V43" s="80">
        <f t="shared" si="35"/>
        <v>694194</v>
      </c>
      <c r="W43" s="80"/>
      <c r="X43" s="80"/>
      <c r="Y43" s="80"/>
      <c r="Z43" s="82"/>
      <c r="AA43" s="81"/>
      <c r="AB43" s="81"/>
      <c r="AC43" s="80"/>
      <c r="AD43" s="80"/>
      <c r="AE43" s="80"/>
      <c r="AF43" s="80">
        <f t="shared" si="36"/>
        <v>0</v>
      </c>
    </row>
    <row r="44" spans="1:32" ht="15" customHeight="1" x14ac:dyDescent="0.3">
      <c r="A44" s="63">
        <f>' Sunflower 2019_20'!B47</f>
        <v>41</v>
      </c>
      <c r="B44" s="58"/>
      <c r="C44" s="71">
        <v>150</v>
      </c>
      <c r="D44" s="65">
        <f>' Sunflower 2019_20'!F47</f>
        <v>279</v>
      </c>
      <c r="E44" s="65">
        <f>'Sunflower 2020_21'!F47</f>
        <v>214</v>
      </c>
      <c r="F44" s="65">
        <f>'Sunflower 2021_22'!F47</f>
        <v>197</v>
      </c>
      <c r="G44" s="65">
        <f>'Sunflower 2022_23'!F47</f>
        <v>597</v>
      </c>
      <c r="H44" s="65">
        <f>'Sunflower 2023_2024'!F47</f>
        <v>155</v>
      </c>
      <c r="I44" s="65">
        <f>'Sunflower 2024_2025'!F47</f>
        <v>690</v>
      </c>
      <c r="J44" s="65">
        <f>'Sunflower 2025_2026'!F47</f>
        <v>0</v>
      </c>
      <c r="K44" s="65">
        <f>'Sunflower 2026_27'!F47</f>
        <v>0</v>
      </c>
      <c r="L44" s="65">
        <f t="shared" si="1"/>
        <v>281.66666666666669</v>
      </c>
      <c r="M44" s="86">
        <f t="shared" si="2"/>
        <v>370.6</v>
      </c>
      <c r="Q44" s="80">
        <f t="shared" si="6"/>
        <v>783474</v>
      </c>
      <c r="R44" s="80">
        <f t="shared" si="7"/>
        <v>675137</v>
      </c>
      <c r="S44" s="80">
        <f t="shared" si="8"/>
        <v>838374</v>
      </c>
      <c r="T44" s="80">
        <f t="shared" si="9"/>
        <v>715439</v>
      </c>
      <c r="U44" s="80">
        <f t="shared" si="34"/>
        <v>630211</v>
      </c>
      <c r="V44" s="80">
        <f t="shared" si="35"/>
        <v>694194</v>
      </c>
      <c r="W44" s="80"/>
      <c r="X44" s="80"/>
      <c r="Y44" s="80"/>
      <c r="Z44" s="82"/>
      <c r="AA44" s="81"/>
      <c r="AB44" s="81"/>
      <c r="AC44" s="80"/>
      <c r="AD44" s="80"/>
      <c r="AE44" s="80"/>
      <c r="AF44" s="80">
        <f t="shared" si="36"/>
        <v>0</v>
      </c>
    </row>
    <row r="45" spans="1:32" ht="15" customHeight="1" x14ac:dyDescent="0.3">
      <c r="A45" s="63">
        <f>' Sunflower 2019_20'!B48</f>
        <v>42</v>
      </c>
      <c r="B45" s="58"/>
      <c r="C45" s="71">
        <v>105</v>
      </c>
      <c r="D45" s="65">
        <f>' Sunflower 2019_20'!F48</f>
        <v>139</v>
      </c>
      <c r="E45" s="65">
        <f>'Sunflower 2020_21'!F48</f>
        <v>182</v>
      </c>
      <c r="F45" s="65">
        <f>'Sunflower 2021_22'!F48</f>
        <v>24</v>
      </c>
      <c r="G45" s="65">
        <f>'Sunflower 2022_23'!F48</f>
        <v>206</v>
      </c>
      <c r="H45" s="65">
        <f>'Sunflower 2023_2024'!F48</f>
        <v>308</v>
      </c>
      <c r="I45" s="65">
        <f>'Sunflower 2024_2025'!F48</f>
        <v>192</v>
      </c>
      <c r="J45" s="65">
        <f>'Sunflower 2025_2026'!F48</f>
        <v>149</v>
      </c>
      <c r="K45" s="65">
        <f>'Sunflower 2026_27'!F48</f>
        <v>0</v>
      </c>
      <c r="L45" s="65">
        <f t="shared" si="1"/>
        <v>216.33333333333334</v>
      </c>
      <c r="M45" s="86">
        <f t="shared" si="2"/>
        <v>182.4</v>
      </c>
      <c r="Q45" s="80">
        <f t="shared" si="6"/>
        <v>783656</v>
      </c>
      <c r="R45" s="80">
        <f t="shared" si="7"/>
        <v>675161</v>
      </c>
      <c r="S45" s="80">
        <f t="shared" si="8"/>
        <v>838580</v>
      </c>
      <c r="T45" s="80">
        <f t="shared" si="9"/>
        <v>715747</v>
      </c>
      <c r="U45" s="80">
        <f t="shared" si="34"/>
        <v>630403</v>
      </c>
      <c r="V45" s="80">
        <f t="shared" si="35"/>
        <v>694343</v>
      </c>
      <c r="W45" s="80"/>
      <c r="X45" s="80"/>
      <c r="Y45" s="80"/>
      <c r="Z45" s="82"/>
      <c r="AA45" s="81"/>
      <c r="AB45" s="81"/>
      <c r="AC45" s="80"/>
      <c r="AD45" s="80"/>
      <c r="AE45" s="80"/>
      <c r="AF45" s="80">
        <f t="shared" si="36"/>
        <v>0</v>
      </c>
    </row>
    <row r="46" spans="1:32" ht="15" customHeight="1" x14ac:dyDescent="0.3">
      <c r="A46" s="63">
        <f>' Sunflower 2019_20'!B49</f>
        <v>43</v>
      </c>
      <c r="B46" s="58"/>
      <c r="C46" s="71">
        <v>5</v>
      </c>
      <c r="D46" s="65">
        <f>' Sunflower 2019_20'!F49</f>
        <v>46</v>
      </c>
      <c r="E46" s="65">
        <f>'Sunflower 2020_21'!F49</f>
        <v>455</v>
      </c>
      <c r="F46" s="65">
        <f>'Sunflower 2021_22'!F49</f>
        <v>33</v>
      </c>
      <c r="G46" s="65">
        <f>'Sunflower 2022_23'!F49</f>
        <v>674</v>
      </c>
      <c r="H46" s="65">
        <f>'Sunflower 2023_2024'!F49</f>
        <v>34</v>
      </c>
      <c r="I46" s="65">
        <f>'Sunflower 2024_2025'!F49</f>
        <v>30</v>
      </c>
      <c r="J46" s="65">
        <f>'Sunflower 2025_2026'!F49</f>
        <v>18</v>
      </c>
      <c r="K46" s="65">
        <f>'Sunflower 2026_27'!F49</f>
        <v>0</v>
      </c>
      <c r="L46" s="65">
        <f t="shared" si="1"/>
        <v>27.333333333333332</v>
      </c>
      <c r="M46" s="86">
        <f t="shared" si="2"/>
        <v>245.2</v>
      </c>
      <c r="Q46" s="80">
        <f t="shared" si="6"/>
        <v>784111</v>
      </c>
      <c r="R46" s="80">
        <f t="shared" si="7"/>
        <v>675194</v>
      </c>
      <c r="S46" s="80">
        <f t="shared" si="8"/>
        <v>839254</v>
      </c>
      <c r="T46" s="80">
        <f t="shared" si="9"/>
        <v>715781</v>
      </c>
      <c r="U46" s="80">
        <f t="shared" si="34"/>
        <v>630433</v>
      </c>
      <c r="V46" s="80">
        <f t="shared" si="35"/>
        <v>694361</v>
      </c>
      <c r="W46" s="80"/>
      <c r="X46" s="80"/>
      <c r="Y46" s="80"/>
      <c r="Z46" s="82"/>
      <c r="AA46" s="81"/>
      <c r="AB46" s="81"/>
      <c r="AC46" s="80"/>
      <c r="AD46" s="80"/>
      <c r="AE46" s="80"/>
      <c r="AF46" s="80">
        <f t="shared" si="36"/>
        <v>0</v>
      </c>
    </row>
    <row r="47" spans="1:32" ht="15" customHeight="1" x14ac:dyDescent="0.3">
      <c r="A47" s="107">
        <f>' Sunflower 2019_20'!B50</f>
        <v>44</v>
      </c>
      <c r="B47" s="58"/>
      <c r="C47" s="71">
        <v>455</v>
      </c>
      <c r="D47" s="65">
        <f>' Sunflower 2019_20'!F50</f>
        <v>-8</v>
      </c>
      <c r="E47" s="65">
        <f>'Sunflower 2020_21'!F50</f>
        <v>31</v>
      </c>
      <c r="F47" s="65">
        <f>'Sunflower 2021_22'!F50</f>
        <v>212</v>
      </c>
      <c r="G47" s="65">
        <f>'Sunflower 2022_23'!F50</f>
        <v>115</v>
      </c>
      <c r="H47" s="65">
        <f>'Sunflower 2023_2024'!F50</f>
        <v>113</v>
      </c>
      <c r="I47" s="65">
        <f>'Sunflower 2024_2025'!F50</f>
        <v>12</v>
      </c>
      <c r="J47" s="65">
        <f>'Sunflower 2025_2026'!F50</f>
        <v>3</v>
      </c>
      <c r="K47" s="65">
        <f>'Sunflower 2026_27'!F50</f>
        <v>0</v>
      </c>
      <c r="L47" s="65">
        <f t="shared" si="1"/>
        <v>42.666666666666664</v>
      </c>
      <c r="M47" s="86">
        <f t="shared" si="2"/>
        <v>96.6</v>
      </c>
      <c r="Q47" s="80">
        <f t="shared" si="6"/>
        <v>784142</v>
      </c>
      <c r="R47" s="80">
        <f t="shared" si="7"/>
        <v>675406</v>
      </c>
      <c r="S47" s="80">
        <f t="shared" si="8"/>
        <v>839369</v>
      </c>
      <c r="T47" s="80">
        <f t="shared" si="9"/>
        <v>715894</v>
      </c>
      <c r="U47" s="80">
        <f t="shared" si="34"/>
        <v>630445</v>
      </c>
      <c r="V47" s="80">
        <f t="shared" si="35"/>
        <v>694364</v>
      </c>
      <c r="W47" s="80"/>
      <c r="X47" s="80"/>
      <c r="Y47" s="80"/>
      <c r="Z47" s="82"/>
      <c r="AA47" s="81"/>
      <c r="AB47" s="81"/>
      <c r="AC47" s="80"/>
      <c r="AD47" s="80"/>
      <c r="AE47" s="80"/>
      <c r="AF47" s="80">
        <f t="shared" si="36"/>
        <v>0</v>
      </c>
    </row>
    <row r="48" spans="1:32" ht="15" customHeight="1" x14ac:dyDescent="0.3">
      <c r="A48" s="63">
        <f>' Sunflower 2019_20'!B51</f>
        <v>45</v>
      </c>
      <c r="B48" s="58"/>
      <c r="C48" s="71">
        <v>1</v>
      </c>
      <c r="D48" s="65">
        <f>' Sunflower 2019_20'!F51</f>
        <v>84</v>
      </c>
      <c r="E48" s="65">
        <f>'Sunflower 2020_21'!F51</f>
        <v>64</v>
      </c>
      <c r="F48" s="65">
        <f>'Sunflower 2021_22'!F51</f>
        <v>4</v>
      </c>
      <c r="G48" s="65">
        <f>'Sunflower 2022_23'!F51</f>
        <v>468</v>
      </c>
      <c r="H48" s="65">
        <f>'Sunflower 2023_2024'!F51</f>
        <v>26</v>
      </c>
      <c r="I48" s="65">
        <f>'Sunflower 2024_2025'!F51</f>
        <v>55</v>
      </c>
      <c r="J48" s="65">
        <f>'Sunflower 2025_2026'!F51</f>
        <v>37</v>
      </c>
      <c r="K48" s="65">
        <f>'Sunflower 2026_27'!F51</f>
        <v>0</v>
      </c>
      <c r="L48" s="65">
        <f t="shared" si="1"/>
        <v>39.333333333333336</v>
      </c>
      <c r="M48" s="86">
        <f t="shared" si="2"/>
        <v>123.4</v>
      </c>
      <c r="Q48" s="80">
        <f t="shared" si="6"/>
        <v>784206</v>
      </c>
      <c r="R48" s="80">
        <f t="shared" si="7"/>
        <v>675410</v>
      </c>
      <c r="S48" s="80">
        <f t="shared" si="8"/>
        <v>839837</v>
      </c>
      <c r="T48" s="80">
        <f t="shared" si="9"/>
        <v>715920</v>
      </c>
      <c r="U48" s="80">
        <f t="shared" si="34"/>
        <v>630500</v>
      </c>
      <c r="V48" s="80">
        <f t="shared" si="35"/>
        <v>694401</v>
      </c>
      <c r="W48" s="80"/>
      <c r="X48" s="80"/>
      <c r="Y48" s="80"/>
      <c r="Z48" s="82"/>
      <c r="AA48" s="81"/>
      <c r="AB48" s="81"/>
      <c r="AC48" s="80"/>
      <c r="AD48" s="80"/>
      <c r="AE48" s="80"/>
      <c r="AF48" s="80">
        <f t="shared" si="36"/>
        <v>0</v>
      </c>
    </row>
    <row r="49" spans="1:32" ht="15" customHeight="1" x14ac:dyDescent="0.3">
      <c r="A49" s="63">
        <f>' Sunflower 2019_20'!B52</f>
        <v>46</v>
      </c>
      <c r="B49" s="58"/>
      <c r="C49" s="71">
        <v>3</v>
      </c>
      <c r="D49" s="65">
        <f>' Sunflower 2019_20'!F52</f>
        <v>127</v>
      </c>
      <c r="E49" s="65">
        <f>'Sunflower 2020_21'!F52</f>
        <v>72</v>
      </c>
      <c r="F49" s="65">
        <f>'Sunflower 2021_22'!F52</f>
        <v>9</v>
      </c>
      <c r="G49" s="65">
        <f>'Sunflower 2022_23'!F52</f>
        <v>602</v>
      </c>
      <c r="H49" s="65">
        <f>'Sunflower 2023_2024'!F52</f>
        <v>103</v>
      </c>
      <c r="I49" s="65">
        <f>'Sunflower 2024_2025'!F52</f>
        <v>165</v>
      </c>
      <c r="J49" s="65">
        <f>'Sunflower 2025_2026'!F52</f>
        <v>62</v>
      </c>
      <c r="K49" s="65">
        <f>'Sunflower 2026_27'!F52</f>
        <v>0</v>
      </c>
      <c r="L49" s="65">
        <f t="shared" si="1"/>
        <v>110</v>
      </c>
      <c r="M49" s="86">
        <f t="shared" si="2"/>
        <v>190.2</v>
      </c>
      <c r="Q49" s="80">
        <f t="shared" si="6"/>
        <v>784278</v>
      </c>
      <c r="R49" s="80">
        <f t="shared" si="7"/>
        <v>675419</v>
      </c>
      <c r="S49" s="80">
        <f t="shared" si="8"/>
        <v>840439</v>
      </c>
      <c r="T49" s="80">
        <f t="shared" si="9"/>
        <v>716023</v>
      </c>
      <c r="U49" s="80">
        <f t="shared" si="34"/>
        <v>630665</v>
      </c>
      <c r="V49" s="80">
        <f t="shared" si="35"/>
        <v>694463</v>
      </c>
      <c r="W49" s="80"/>
      <c r="X49" s="80"/>
      <c r="Y49" s="80"/>
      <c r="Z49" s="82"/>
      <c r="AA49" s="81"/>
      <c r="AB49" s="81"/>
      <c r="AC49" s="80"/>
      <c r="AD49" s="80"/>
      <c r="AE49" s="80"/>
      <c r="AF49" s="80">
        <f t="shared" si="36"/>
        <v>0</v>
      </c>
    </row>
    <row r="50" spans="1:32" ht="15" customHeight="1" x14ac:dyDescent="0.3">
      <c r="A50" s="63">
        <f>' Sunflower 2019_20'!B53</f>
        <v>47</v>
      </c>
      <c r="B50" s="58"/>
      <c r="C50" s="71">
        <v>82</v>
      </c>
      <c r="D50" s="65">
        <f>' Sunflower 2019_20'!F53</f>
        <v>117</v>
      </c>
      <c r="E50" s="65">
        <f>'Sunflower 2020_21'!F53</f>
        <v>233</v>
      </c>
      <c r="F50" s="65">
        <f>'Sunflower 2021_22'!F53</f>
        <v>0</v>
      </c>
      <c r="G50" s="65">
        <f>'Sunflower 2022_23'!F53</f>
        <v>460</v>
      </c>
      <c r="H50" s="65">
        <f>'Sunflower 2023_2024'!F53</f>
        <v>150</v>
      </c>
      <c r="I50" s="65">
        <f>'Sunflower 2024_2025'!F53</f>
        <v>21</v>
      </c>
      <c r="J50" s="65">
        <f>'Sunflower 2025_2026'!F53</f>
        <v>385</v>
      </c>
      <c r="K50" s="65">
        <f>'Sunflower 2026_27'!F53</f>
        <v>0</v>
      </c>
      <c r="L50" s="65">
        <f t="shared" si="1"/>
        <v>185.33333333333334</v>
      </c>
      <c r="M50" s="86">
        <f t="shared" si="2"/>
        <v>172.8</v>
      </c>
      <c r="Q50" s="80">
        <f t="shared" si="6"/>
        <v>784511</v>
      </c>
      <c r="R50" s="80">
        <f t="shared" si="7"/>
        <v>675419</v>
      </c>
      <c r="S50" s="80">
        <f t="shared" si="8"/>
        <v>840899</v>
      </c>
      <c r="T50" s="80">
        <f t="shared" si="9"/>
        <v>716173</v>
      </c>
      <c r="U50" s="80">
        <f t="shared" si="34"/>
        <v>630686</v>
      </c>
      <c r="V50" s="80">
        <f t="shared" si="35"/>
        <v>694848</v>
      </c>
      <c r="W50" s="80"/>
      <c r="X50" s="80"/>
      <c r="Y50" s="80"/>
      <c r="Z50" s="82"/>
      <c r="AA50" s="81"/>
      <c r="AB50" s="81"/>
      <c r="AC50" s="80"/>
      <c r="AD50" s="80"/>
      <c r="AE50" s="80"/>
      <c r="AF50" s="80">
        <f t="shared" si="36"/>
        <v>0</v>
      </c>
    </row>
    <row r="51" spans="1:32" ht="15" customHeight="1" x14ac:dyDescent="0.3">
      <c r="A51" s="63">
        <f>' Sunflower 2019_20'!B54</f>
        <v>48</v>
      </c>
      <c r="B51" s="58"/>
      <c r="C51" s="71">
        <v>2731</v>
      </c>
      <c r="D51" s="65">
        <f>' Sunflower 2019_20'!F54</f>
        <v>31</v>
      </c>
      <c r="E51" s="65">
        <f>'Sunflower 2020_21'!F54</f>
        <v>-25</v>
      </c>
      <c r="F51" s="65">
        <f>'Sunflower 2021_22'!F54</f>
        <v>752</v>
      </c>
      <c r="G51" s="65">
        <f>'Sunflower 2022_23'!F54</f>
        <v>250</v>
      </c>
      <c r="H51" s="65">
        <f>'Sunflower 2023_2024'!F54</f>
        <v>253</v>
      </c>
      <c r="I51" s="65">
        <f>'Sunflower 2024_2025'!F54</f>
        <v>101</v>
      </c>
      <c r="J51" s="65">
        <f>'Sunflower 2025_2026'!F54</f>
        <v>686</v>
      </c>
      <c r="K51" s="65">
        <f>'Sunflower 2026_27'!F54</f>
        <v>0</v>
      </c>
      <c r="L51" s="65">
        <f t="shared" si="1"/>
        <v>346.66666666666669</v>
      </c>
      <c r="M51" s="86">
        <f t="shared" si="2"/>
        <v>266.2</v>
      </c>
      <c r="Q51" s="80">
        <f t="shared" si="6"/>
        <v>784486</v>
      </c>
      <c r="R51" s="80">
        <f t="shared" si="7"/>
        <v>676171</v>
      </c>
      <c r="S51" s="80">
        <f t="shared" si="8"/>
        <v>841149</v>
      </c>
      <c r="T51" s="80">
        <f t="shared" si="9"/>
        <v>716426</v>
      </c>
      <c r="U51" s="80">
        <f t="shared" si="34"/>
        <v>630787</v>
      </c>
      <c r="V51" s="80">
        <f t="shared" si="35"/>
        <v>695534</v>
      </c>
      <c r="W51" s="80"/>
      <c r="X51" s="80"/>
      <c r="Y51" s="80"/>
      <c r="Z51" s="82"/>
      <c r="AA51" s="81"/>
      <c r="AB51" s="81"/>
      <c r="AC51" s="80"/>
      <c r="AD51" s="80"/>
      <c r="AE51" s="80"/>
      <c r="AF51" s="80">
        <f t="shared" si="36"/>
        <v>0</v>
      </c>
    </row>
    <row r="52" spans="1:32" ht="15" customHeight="1" x14ac:dyDescent="0.3">
      <c r="A52" s="63">
        <f>' Sunflower 2019_20'!B55</f>
        <v>49</v>
      </c>
      <c r="B52" s="58"/>
      <c r="C52" s="71">
        <v>25</v>
      </c>
      <c r="D52" s="65">
        <f>' Sunflower 2019_20'!F55</f>
        <v>2297</v>
      </c>
      <c r="E52" s="65">
        <f>'Sunflower 2020_21'!F55</f>
        <v>57</v>
      </c>
      <c r="F52" s="65">
        <f>'Sunflower 2021_22'!F55</f>
        <v>422</v>
      </c>
      <c r="G52" s="65">
        <f>'Sunflower 2022_23'!F55</f>
        <v>259</v>
      </c>
      <c r="H52" s="65">
        <f>'Sunflower 2023_2024'!F55</f>
        <v>133</v>
      </c>
      <c r="I52" s="65">
        <f>'Sunflower 2024_2025'!F55</f>
        <v>230</v>
      </c>
      <c r="J52" s="65">
        <f>'Sunflower 2025_2026'!F55</f>
        <v>1845</v>
      </c>
      <c r="K52" s="65">
        <f>'Sunflower 2026_27'!F55</f>
        <v>0</v>
      </c>
      <c r="L52" s="65">
        <f t="shared" si="1"/>
        <v>736</v>
      </c>
      <c r="M52" s="86">
        <f t="shared" si="2"/>
        <v>220.2</v>
      </c>
      <c r="Q52" s="80">
        <f t="shared" si="6"/>
        <v>784543</v>
      </c>
      <c r="R52" s="80">
        <f t="shared" si="7"/>
        <v>676593</v>
      </c>
      <c r="S52" s="80">
        <f t="shared" si="8"/>
        <v>841408</v>
      </c>
      <c r="T52" s="80">
        <f t="shared" si="9"/>
        <v>716559</v>
      </c>
      <c r="U52" s="80">
        <f t="shared" si="34"/>
        <v>631017</v>
      </c>
      <c r="V52" s="80">
        <f t="shared" si="35"/>
        <v>697379</v>
      </c>
      <c r="W52" s="80"/>
      <c r="X52" s="80"/>
      <c r="Y52" s="80"/>
      <c r="Z52" s="82"/>
      <c r="AA52" s="81"/>
      <c r="AB52" s="81"/>
      <c r="AC52" s="80"/>
      <c r="AD52" s="80"/>
      <c r="AE52" s="80"/>
      <c r="AF52" s="80">
        <f t="shared" si="36"/>
        <v>0</v>
      </c>
    </row>
    <row r="53" spans="1:32" ht="15" customHeight="1" x14ac:dyDescent="0.3">
      <c r="A53" s="63">
        <f>' Sunflower 2019_20'!B56</f>
        <v>50</v>
      </c>
      <c r="B53" s="58"/>
      <c r="C53" s="71">
        <v>88</v>
      </c>
      <c r="D53" s="65">
        <f>' Sunflower 2019_20'!F56</f>
        <v>192</v>
      </c>
      <c r="E53" s="65">
        <f>'Sunflower 2020_21'!F56</f>
        <v>204</v>
      </c>
      <c r="F53" s="65">
        <f>'Sunflower 2021_22'!F56</f>
        <v>2291</v>
      </c>
      <c r="G53" s="65">
        <f>'Sunflower 2022_23'!F56</f>
        <v>98</v>
      </c>
      <c r="H53" s="65">
        <f>'Sunflower 2023_2024'!F56</f>
        <v>1940</v>
      </c>
      <c r="I53" s="65">
        <f>'Sunflower 2024_2025'!F56</f>
        <v>219</v>
      </c>
      <c r="J53" s="65">
        <f>'Sunflower 2025_2026'!F56</f>
        <v>1386</v>
      </c>
      <c r="K53" s="65">
        <f>'Sunflower 2026_27'!F56</f>
        <v>0</v>
      </c>
      <c r="L53" s="65">
        <f t="shared" si="1"/>
        <v>1181.6666666666667</v>
      </c>
      <c r="M53" s="86">
        <f t="shared" si="2"/>
        <v>950.4</v>
      </c>
      <c r="Q53" s="80">
        <f t="shared" si="6"/>
        <v>784747</v>
      </c>
      <c r="R53" s="80">
        <f t="shared" si="7"/>
        <v>678884</v>
      </c>
      <c r="S53" s="80">
        <f t="shared" si="8"/>
        <v>841506</v>
      </c>
      <c r="T53" s="80">
        <f t="shared" si="9"/>
        <v>718499</v>
      </c>
      <c r="U53" s="80">
        <f t="shared" si="34"/>
        <v>631236</v>
      </c>
      <c r="V53" s="80">
        <f t="shared" si="35"/>
        <v>698765</v>
      </c>
      <c r="W53" s="80"/>
      <c r="X53" s="80"/>
      <c r="Y53" s="80"/>
      <c r="Z53" s="82"/>
      <c r="AA53" s="81"/>
      <c r="AB53" s="81"/>
      <c r="AC53" s="80"/>
      <c r="AD53" s="80"/>
      <c r="AE53" s="80"/>
      <c r="AF53" s="80">
        <f t="shared" si="36"/>
        <v>0</v>
      </c>
    </row>
    <row r="54" spans="1:32" ht="15" customHeight="1" x14ac:dyDescent="0.3">
      <c r="A54" s="63">
        <f>' Sunflower 2019_20'!B57</f>
        <v>51</v>
      </c>
      <c r="B54" s="58"/>
      <c r="C54" s="71">
        <v>86</v>
      </c>
      <c r="D54" s="65">
        <f>' Sunflower 2019_20'!F57</f>
        <v>30</v>
      </c>
      <c r="E54" s="65">
        <f>'Sunflower 2020_21'!F57</f>
        <v>449</v>
      </c>
      <c r="F54" s="65">
        <f>'Sunflower 2021_22'!F57</f>
        <v>3211</v>
      </c>
      <c r="G54" s="65">
        <f>'Sunflower 2022_23'!F57</f>
        <v>277</v>
      </c>
      <c r="H54" s="65">
        <f>'Sunflower 2023_2024'!F57</f>
        <v>1316</v>
      </c>
      <c r="I54" s="65">
        <f>'Sunflower 2024_2025'!F57</f>
        <v>287</v>
      </c>
      <c r="J54" s="65">
        <f>'Sunflower 2025_2026'!F57</f>
        <v>5009</v>
      </c>
      <c r="K54" s="65">
        <f>'Sunflower 2026_27'!F57</f>
        <v>0</v>
      </c>
      <c r="L54" s="65">
        <f t="shared" si="1"/>
        <v>2204</v>
      </c>
      <c r="M54" s="86">
        <f t="shared" si="2"/>
        <v>1108</v>
      </c>
      <c r="Q54" s="80">
        <f t="shared" si="6"/>
        <v>785196</v>
      </c>
      <c r="R54" s="80">
        <f t="shared" si="7"/>
        <v>682095</v>
      </c>
      <c r="S54" s="80">
        <f t="shared" si="8"/>
        <v>841783</v>
      </c>
      <c r="T54" s="80">
        <f t="shared" si="9"/>
        <v>719815</v>
      </c>
      <c r="U54" s="80">
        <f t="shared" si="34"/>
        <v>631523</v>
      </c>
      <c r="V54" s="80">
        <f t="shared" si="35"/>
        <v>703774</v>
      </c>
      <c r="W54" s="80"/>
      <c r="X54" s="80"/>
      <c r="Y54" s="80"/>
      <c r="Z54" s="82"/>
      <c r="AA54" s="81"/>
      <c r="AB54" s="81"/>
      <c r="AC54" s="80"/>
      <c r="AD54" s="80"/>
      <c r="AE54" s="80"/>
      <c r="AF54" s="80">
        <f t="shared" si="36"/>
        <v>0</v>
      </c>
    </row>
    <row r="55" spans="1:32" ht="15" customHeight="1" x14ac:dyDescent="0.3">
      <c r="A55" s="63">
        <f>' Sunflower 2019_20'!B58</f>
        <v>52</v>
      </c>
      <c r="B55" s="58"/>
      <c r="C55" s="71">
        <v>790</v>
      </c>
      <c r="D55" s="65">
        <f>' Sunflower 2019_20'!F58</f>
        <v>178</v>
      </c>
      <c r="E55" s="65">
        <f>'Sunflower 2020_21'!F58</f>
        <v>202</v>
      </c>
      <c r="F55" s="65">
        <f>'Sunflower 2021_22'!F58</f>
        <v>4537</v>
      </c>
      <c r="G55" s="65">
        <f>'Sunflower 2022_23'!F58</f>
        <v>901</v>
      </c>
      <c r="H55" s="65">
        <f>'Sunflower 2023_2024'!F58</f>
        <v>704</v>
      </c>
      <c r="I55" s="65">
        <f>'Sunflower 2024_2025'!F58</f>
        <v>424</v>
      </c>
      <c r="J55" s="65">
        <f>'Sunflower 2025_2026'!F58</f>
        <v>4861</v>
      </c>
      <c r="K55" s="65">
        <f>'Sunflower 2026_27'!F58</f>
        <v>0</v>
      </c>
      <c r="L55" s="65">
        <f t="shared" si="1"/>
        <v>1996.3333333333333</v>
      </c>
      <c r="M55" s="86">
        <f t="shared" si="2"/>
        <v>1353.6</v>
      </c>
      <c r="Q55" s="80">
        <f t="shared" si="6"/>
        <v>785398</v>
      </c>
      <c r="R55" s="80">
        <f t="shared" si="7"/>
        <v>686632</v>
      </c>
      <c r="S55" s="80">
        <f t="shared" si="8"/>
        <v>842684</v>
      </c>
      <c r="T55" s="80">
        <f t="shared" si="9"/>
        <v>720519</v>
      </c>
      <c r="U55" s="80">
        <f t="shared" si="34"/>
        <v>631947</v>
      </c>
      <c r="V55" s="80">
        <f t="shared" si="35"/>
        <v>708635</v>
      </c>
      <c r="W55" s="80"/>
      <c r="X55" s="80"/>
      <c r="Y55" s="80"/>
      <c r="Z55" s="82"/>
      <c r="AA55" s="81"/>
      <c r="AB55" s="81"/>
      <c r="AC55" s="80"/>
      <c r="AD55" s="80"/>
      <c r="AE55" s="80"/>
      <c r="AF55" s="80">
        <f t="shared" si="36"/>
        <v>0</v>
      </c>
    </row>
    <row r="56" spans="1:32" ht="15" customHeight="1" x14ac:dyDescent="0.3">
      <c r="A56" s="63">
        <f>' Sunflower 2019_20'!B59</f>
        <v>53</v>
      </c>
      <c r="B56" s="58"/>
      <c r="C56" s="72"/>
      <c r="D56" s="73">
        <v>33</v>
      </c>
      <c r="E56" s="73"/>
      <c r="F56" s="73"/>
      <c r="G56" s="73"/>
      <c r="H56" s="73"/>
      <c r="I56" s="100">
        <f>'Sunflower 2024_2025'!F59</f>
        <v>2383</v>
      </c>
      <c r="J56" s="100">
        <f>'Sunflower 2025_2026'!F59</f>
        <v>0</v>
      </c>
      <c r="K56" s="100">
        <f>'Sunflower 2026_27'!F59</f>
        <v>0</v>
      </c>
      <c r="L56" s="100"/>
      <c r="M56" s="101">
        <f t="shared" si="2"/>
        <v>2383</v>
      </c>
      <c r="W56" s="94"/>
      <c r="X56" s="62"/>
      <c r="Y56" s="62"/>
    </row>
    <row r="57" spans="1:32" ht="14.4" x14ac:dyDescent="0.3">
      <c r="A57" s="108" t="s">
        <v>64</v>
      </c>
      <c r="B57" s="59"/>
      <c r="C57" s="74">
        <v>862000</v>
      </c>
      <c r="D57" s="75">
        <v>678000</v>
      </c>
      <c r="E57" s="74">
        <v>788500</v>
      </c>
      <c r="F57" s="102">
        <v>678000</v>
      </c>
      <c r="G57" s="102">
        <f>'Table-SAGIS deliver vs CEC est'!C6</f>
        <v>874805</v>
      </c>
      <c r="H57" s="102">
        <v>720000</v>
      </c>
      <c r="I57" s="102">
        <v>635750</v>
      </c>
      <c r="J57" s="102" t="s">
        <v>65</v>
      </c>
      <c r="K57" s="103">
        <f>AB26</f>
        <v>874805</v>
      </c>
      <c r="L57" s="103">
        <f>AVERAGE(H57:J57)</f>
        <v>677875</v>
      </c>
      <c r="M57" s="102">
        <f>AVERAGE(F57:J57)</f>
        <v>727138.75</v>
      </c>
    </row>
    <row r="58" spans="1:32" ht="14.25" customHeight="1" x14ac:dyDescent="0.3">
      <c r="A58" s="109" t="s">
        <v>66</v>
      </c>
      <c r="B58" s="39"/>
      <c r="C58" s="57">
        <v>0</v>
      </c>
      <c r="D58" s="43">
        <f>'Table-SAGIS deliver vs CEC est'!C7</f>
        <v>0</v>
      </c>
      <c r="E58" s="99">
        <f>'Table-SAGIS deliver vs CEC est'!C7</f>
        <v>0</v>
      </c>
      <c r="F58" s="104">
        <f>'Table-SAGIS deliver vs CEC est'!C7</f>
        <v>0</v>
      </c>
      <c r="G58" s="104"/>
      <c r="H58" s="104"/>
      <c r="I58" s="104"/>
      <c r="J58" s="104"/>
      <c r="K58" s="103">
        <f>'Sunflower 2026_27'!F61</f>
        <v>0</v>
      </c>
      <c r="L58" s="103"/>
      <c r="M58" s="105">
        <v>0</v>
      </c>
    </row>
    <row r="59" spans="1:32" ht="14.25" customHeight="1" x14ac:dyDescent="0.3">
      <c r="A59" s="110" t="s">
        <v>67</v>
      </c>
      <c r="B59" s="111"/>
      <c r="C59" s="112">
        <f t="shared" ref="C59:H59" si="37">C57-C58</f>
        <v>862000</v>
      </c>
      <c r="D59" s="113">
        <f t="shared" si="37"/>
        <v>678000</v>
      </c>
      <c r="E59" s="114">
        <f t="shared" si="37"/>
        <v>788500</v>
      </c>
      <c r="F59" s="115">
        <f t="shared" si="37"/>
        <v>678000</v>
      </c>
      <c r="G59" s="115">
        <f t="shared" si="37"/>
        <v>874805</v>
      </c>
      <c r="H59" s="115">
        <f t="shared" si="37"/>
        <v>720000</v>
      </c>
      <c r="I59" s="115">
        <f>I57-I58</f>
        <v>635750</v>
      </c>
      <c r="J59" s="115">
        <f>J57-J58</f>
        <v>708300</v>
      </c>
      <c r="K59" s="115">
        <f>K57-K58</f>
        <v>874805</v>
      </c>
      <c r="L59" s="115">
        <f>L57-L58</f>
        <v>677875</v>
      </c>
      <c r="M59" s="116">
        <f>M57-M58</f>
        <v>727138.75</v>
      </c>
    </row>
    <row r="60" spans="1:32" ht="12.6" thickBot="1" x14ac:dyDescent="0.3">
      <c r="A60" s="25"/>
      <c r="B60" s="26"/>
      <c r="C60" s="76"/>
      <c r="D60" s="66"/>
      <c r="E60" s="66"/>
      <c r="F60" s="66"/>
      <c r="G60" s="66"/>
      <c r="H60" s="66"/>
      <c r="I60" s="66"/>
      <c r="J60" s="66"/>
      <c r="K60" s="66"/>
      <c r="L60" s="66"/>
      <c r="M60" s="87"/>
    </row>
    <row r="61" spans="1:32" ht="17.399999999999999" x14ac:dyDescent="0.35">
      <c r="A61" s="36" t="s">
        <v>68</v>
      </c>
      <c r="B61" s="45"/>
      <c r="C61" s="35" t="str">
        <f t="shared" ref="C61:H61" si="38">C3</f>
        <v>2018/19</v>
      </c>
      <c r="D61" s="35" t="str">
        <f t="shared" si="38"/>
        <v>2019/20</v>
      </c>
      <c r="E61" s="35" t="str">
        <f t="shared" si="38"/>
        <v>2020/21</v>
      </c>
      <c r="F61" s="35" t="str">
        <f t="shared" si="38"/>
        <v>2021/22</v>
      </c>
      <c r="G61" s="35" t="str">
        <f t="shared" si="38"/>
        <v>2022/23</v>
      </c>
      <c r="H61" s="35" t="str">
        <f t="shared" si="38"/>
        <v>2023/24</v>
      </c>
      <c r="I61" s="35" t="str">
        <f>I3</f>
        <v>2024/25</v>
      </c>
      <c r="J61" s="35" t="str">
        <f>J3</f>
        <v>2025/26</v>
      </c>
      <c r="K61" s="35" t="s">
        <v>69</v>
      </c>
      <c r="L61" s="35" t="s">
        <v>52</v>
      </c>
      <c r="M61" s="88" t="str">
        <f>M3</f>
        <v>5-year average</v>
      </c>
    </row>
    <row r="62" spans="1:32" ht="15" thickBot="1" x14ac:dyDescent="0.35">
      <c r="A62" s="34" t="s">
        <v>70</v>
      </c>
      <c r="B62" s="46"/>
      <c r="C62" s="67">
        <f>SUM(C4:C19)</f>
        <v>437563</v>
      </c>
      <c r="D62" s="67">
        <f>SUM(D4:D19)</f>
        <v>300769</v>
      </c>
      <c r="E62" s="67">
        <f>SUM(E4:E55)</f>
        <v>785398</v>
      </c>
      <c r="F62" s="67">
        <f>SUM(F4:F55)</f>
        <v>686632</v>
      </c>
      <c r="G62" s="67">
        <f t="shared" ref="G62:J62" si="39">SUM(G4:G55)</f>
        <v>842684</v>
      </c>
      <c r="H62" s="67">
        <f t="shared" si="39"/>
        <v>720519</v>
      </c>
      <c r="I62" s="67">
        <f>SUM(I4:I56)</f>
        <v>634330</v>
      </c>
      <c r="J62" s="67">
        <f t="shared" si="39"/>
        <v>708635</v>
      </c>
      <c r="K62" s="98">
        <f>SUM(K4:K55)</f>
        <v>819101</v>
      </c>
      <c r="L62" s="67">
        <f>AVERAGE(H62:J62)</f>
        <v>687828</v>
      </c>
      <c r="M62" s="89">
        <f>AVERAGE(G62:K62)</f>
        <v>745053.8</v>
      </c>
    </row>
    <row r="63" spans="1:32" ht="15" thickTop="1" x14ac:dyDescent="0.3">
      <c r="A63" s="50"/>
      <c r="B63" s="49"/>
      <c r="C63" s="77"/>
      <c r="D63" s="68"/>
      <c r="E63" s="68"/>
      <c r="F63" s="68"/>
      <c r="G63" s="68"/>
      <c r="H63" s="68"/>
      <c r="I63" s="68"/>
      <c r="J63" s="68"/>
      <c r="K63" s="68"/>
      <c r="L63" s="68"/>
      <c r="M63" s="90"/>
    </row>
    <row r="64" spans="1:32" ht="15" thickBot="1" x14ac:dyDescent="0.35">
      <c r="A64" s="38" t="s">
        <v>71</v>
      </c>
      <c r="B64" s="44"/>
      <c r="C64" s="61">
        <f t="shared" ref="C64:D64" si="40">C62/C59</f>
        <v>0.50761368909512761</v>
      </c>
      <c r="D64" s="61">
        <f t="shared" si="40"/>
        <v>0.44361209439528021</v>
      </c>
      <c r="E64" s="61">
        <f>E62/E57</f>
        <v>0.99606594800253645</v>
      </c>
      <c r="F64" s="61">
        <f t="shared" ref="F64:M64" si="41">F62/F57</f>
        <v>1.012731563421829</v>
      </c>
      <c r="G64" s="61">
        <f t="shared" si="41"/>
        <v>0.96328210286863925</v>
      </c>
      <c r="H64" s="61">
        <f t="shared" si="41"/>
        <v>1.0007208333333333</v>
      </c>
      <c r="I64" s="61">
        <f t="shared" si="41"/>
        <v>0.99776641761698781</v>
      </c>
      <c r="J64" s="61">
        <f t="shared" si="41"/>
        <v>1.0004729634335734</v>
      </c>
      <c r="K64" s="61">
        <f>K62/K57</f>
        <v>0.93632409508404735</v>
      </c>
      <c r="L64" s="61">
        <f t="shared" si="41"/>
        <v>1.0146826479808224</v>
      </c>
      <c r="M64" s="61">
        <f t="shared" si="41"/>
        <v>1.0246377324822808</v>
      </c>
    </row>
    <row r="65" spans="1:13" ht="15" customHeight="1" x14ac:dyDescent="0.3">
      <c r="A65" s="40" t="s">
        <v>72</v>
      </c>
      <c r="B65" s="41"/>
      <c r="C65" s="78"/>
      <c r="D65" s="64"/>
      <c r="E65" s="64"/>
      <c r="F65" s="64"/>
      <c r="G65" s="64"/>
      <c r="H65" s="64"/>
      <c r="I65" s="64"/>
      <c r="J65" s="64"/>
      <c r="K65" s="64"/>
      <c r="L65" s="64"/>
      <c r="M65" s="85"/>
    </row>
    <row r="66" spans="1:13" ht="15" customHeight="1" x14ac:dyDescent="0.3">
      <c r="A66" s="160" t="s">
        <v>73</v>
      </c>
      <c r="B66" s="161"/>
      <c r="D66" s="69"/>
      <c r="E66" s="69"/>
      <c r="F66" s="69"/>
      <c r="G66" s="69"/>
      <c r="H66" s="69"/>
      <c r="I66" s="69"/>
      <c r="J66" s="69"/>
      <c r="K66" s="69"/>
      <c r="L66" s="69"/>
      <c r="M66" s="91"/>
    </row>
    <row r="67" spans="1:13" ht="15.75" customHeight="1" thickBot="1" x14ac:dyDescent="0.35">
      <c r="A67" s="162" t="s">
        <v>74</v>
      </c>
      <c r="B67" s="163"/>
      <c r="C67" s="79"/>
      <c r="D67" s="70"/>
      <c r="E67" s="70"/>
      <c r="F67" s="70"/>
      <c r="G67" s="70"/>
      <c r="H67" s="70"/>
      <c r="I67" s="70"/>
      <c r="J67" s="70"/>
      <c r="K67" s="70"/>
      <c r="L67" s="70"/>
      <c r="M67" s="92"/>
    </row>
    <row r="68" spans="1:13" hidden="1" x14ac:dyDescent="0.2"/>
    <row r="69" spans="1:13" hidden="1" x14ac:dyDescent="0.2">
      <c r="A69" s="2" t="s">
        <v>75</v>
      </c>
    </row>
    <row r="70" spans="1:13" hidden="1" x14ac:dyDescent="0.2"/>
    <row r="71" spans="1:13" hidden="1" x14ac:dyDescent="0.2"/>
    <row r="72" spans="1:13" hidden="1" x14ac:dyDescent="0.2"/>
  </sheetData>
  <mergeCells count="3">
    <mergeCell ref="A66:B66"/>
    <mergeCell ref="A67:B67"/>
    <mergeCell ref="A2:D2"/>
  </mergeCells>
  <conditionalFormatting sqref="N3:P3">
    <cfRule type="expression" dxfId="0" priority="1">
      <formula>"Below"</formula>
    </cfRule>
  </conditionalFormatting>
  <pageMargins left="0.70866141732283472" right="0.70866141732283472" top="0.74803149606299213" bottom="0.74803149606299213" header="0.31496062992125984" footer="0.31496062992125984"/>
  <pageSetup scale="5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AEF4-F2AA-46D0-9496-67A7EEB62BAD}">
  <dimension ref="A1:H89"/>
  <sheetViews>
    <sheetView topLeftCell="A3" zoomScale="81" zoomScaleNormal="81" workbookViewId="0">
      <selection activeCell="L19" sqref="L19"/>
    </sheetView>
  </sheetViews>
  <sheetFormatPr defaultColWidth="8.6640625" defaultRowHeight="12" x14ac:dyDescent="0.25"/>
  <cols>
    <col min="1" max="1" width="9.109375" style="122" customWidth="1"/>
    <col min="2" max="2" width="18.88671875" style="122" bestFit="1" customWidth="1"/>
    <col min="3" max="3" width="13.21875" style="148" bestFit="1" customWidth="1"/>
    <col min="4" max="4" width="9.44140625" style="139" bestFit="1" customWidth="1"/>
    <col min="5" max="5" width="11.44140625" style="122" bestFit="1" customWidth="1"/>
    <col min="6" max="6" width="12.33203125" style="149" bestFit="1" customWidth="1"/>
    <col min="7" max="7" width="11.6640625" style="150" bestFit="1" customWidth="1"/>
    <col min="8" max="8" width="30.44140625" style="122" customWidth="1"/>
    <col min="9" max="9" width="12.33203125" style="122" bestFit="1" customWidth="1"/>
    <col min="10" max="10" width="12.109375" style="122" bestFit="1" customWidth="1"/>
    <col min="11" max="11" width="13.109375" style="122" bestFit="1" customWidth="1"/>
    <col min="12" max="12" width="36" style="122" customWidth="1"/>
    <col min="13" max="16384" width="8.6640625" style="122"/>
  </cols>
  <sheetData>
    <row r="1" spans="1:7" ht="14.4" x14ac:dyDescent="0.3">
      <c r="A1" s="117"/>
      <c r="B1" s="117"/>
      <c r="C1" s="118"/>
      <c r="D1" s="119"/>
      <c r="E1" s="117"/>
      <c r="F1" s="120"/>
      <c r="G1" s="121"/>
    </row>
    <row r="2" spans="1:7" ht="15" thickBot="1" x14ac:dyDescent="0.35">
      <c r="A2" s="117"/>
      <c r="B2" s="171" t="s">
        <v>25</v>
      </c>
      <c r="C2" s="171"/>
      <c r="D2" s="171"/>
      <c r="E2" s="171"/>
      <c r="F2" s="171"/>
      <c r="G2" s="171"/>
    </row>
    <row r="3" spans="1:7" s="124" customFormat="1" ht="19.2" thickTop="1" thickBot="1" x14ac:dyDescent="0.4">
      <c r="A3" s="123"/>
      <c r="B3" s="158"/>
      <c r="C3" s="159"/>
      <c r="D3" s="172" t="s">
        <v>26</v>
      </c>
      <c r="E3" s="172"/>
      <c r="F3" s="172"/>
      <c r="G3" s="172"/>
    </row>
    <row r="4" spans="1:7" s="128" customFormat="1" ht="43.8" thickBot="1" x14ac:dyDescent="0.35">
      <c r="A4" s="123"/>
      <c r="B4" s="125" t="s">
        <v>27</v>
      </c>
      <c r="C4" s="126" t="s">
        <v>28</v>
      </c>
      <c r="D4" s="127" t="s">
        <v>29</v>
      </c>
      <c r="E4" s="125" t="s">
        <v>30</v>
      </c>
      <c r="F4" s="125" t="s">
        <v>31</v>
      </c>
      <c r="G4" s="125" t="s">
        <v>32</v>
      </c>
    </row>
    <row r="5" spans="1:7" s="128" customFormat="1" ht="43.8" thickBot="1" x14ac:dyDescent="0.35">
      <c r="A5" s="123"/>
      <c r="B5" s="125" t="s">
        <v>33</v>
      </c>
      <c r="C5" s="126" t="s">
        <v>34</v>
      </c>
      <c r="D5" s="127" t="s">
        <v>35</v>
      </c>
      <c r="E5" s="125" t="s">
        <v>36</v>
      </c>
      <c r="F5" s="125" t="s">
        <v>37</v>
      </c>
      <c r="G5" s="125" t="s">
        <v>38</v>
      </c>
    </row>
    <row r="6" spans="1:7" ht="15" thickBot="1" x14ac:dyDescent="0.35">
      <c r="A6" s="117"/>
      <c r="B6" s="167" t="s">
        <v>39</v>
      </c>
      <c r="C6" s="168"/>
      <c r="D6" s="168"/>
      <c r="E6" s="168"/>
      <c r="F6" s="168"/>
      <c r="G6" s="168"/>
    </row>
    <row r="7" spans="1:7" ht="14.4" x14ac:dyDescent="0.3">
      <c r="A7" s="117"/>
      <c r="B7" s="129">
        <v>1</v>
      </c>
      <c r="C7" s="130">
        <v>45723</v>
      </c>
      <c r="D7" s="131">
        <v>2990</v>
      </c>
      <c r="E7" s="131">
        <v>277</v>
      </c>
      <c r="F7" s="132">
        <v>3267</v>
      </c>
      <c r="G7" s="133">
        <v>3267</v>
      </c>
    </row>
    <row r="8" spans="1:7" ht="14.4" x14ac:dyDescent="0.3">
      <c r="A8" s="117"/>
      <c r="B8" s="134">
        <v>2</v>
      </c>
      <c r="C8" s="130">
        <f t="shared" ref="C8:C59" si="0">C7+7</f>
        <v>45730</v>
      </c>
      <c r="D8" s="131">
        <v>16128</v>
      </c>
      <c r="E8" s="131">
        <v>2639</v>
      </c>
      <c r="F8" s="132">
        <v>18767</v>
      </c>
      <c r="G8" s="135">
        <f>SUM(G7,F8)</f>
        <v>22034</v>
      </c>
    </row>
    <row r="9" spans="1:7" ht="14.4" x14ac:dyDescent="0.3">
      <c r="A9" s="117"/>
      <c r="B9" s="136">
        <v>3</v>
      </c>
      <c r="C9" s="130">
        <f t="shared" si="0"/>
        <v>45737</v>
      </c>
      <c r="D9" s="131">
        <v>11411</v>
      </c>
      <c r="E9" s="131">
        <v>1238</v>
      </c>
      <c r="F9" s="132">
        <v>12649</v>
      </c>
      <c r="G9" s="135">
        <f t="shared" ref="G9:G56" si="1">SUM(G8,F9)</f>
        <v>34683</v>
      </c>
    </row>
    <row r="10" spans="1:7" ht="14.4" x14ac:dyDescent="0.3">
      <c r="A10" s="117"/>
      <c r="B10" s="129">
        <v>4</v>
      </c>
      <c r="C10" s="130">
        <f t="shared" si="0"/>
        <v>45744</v>
      </c>
      <c r="D10" s="131">
        <v>26976</v>
      </c>
      <c r="E10" s="131">
        <v>4300</v>
      </c>
      <c r="F10" s="132">
        <v>31276</v>
      </c>
      <c r="G10" s="135">
        <f t="shared" si="1"/>
        <v>65959</v>
      </c>
    </row>
    <row r="11" spans="1:7" ht="14.4" x14ac:dyDescent="0.3">
      <c r="A11" s="117"/>
      <c r="B11" s="129">
        <v>5</v>
      </c>
      <c r="C11" s="130">
        <f t="shared" si="0"/>
        <v>45751</v>
      </c>
      <c r="D11" s="131">
        <v>20196</v>
      </c>
      <c r="E11" s="131">
        <v>-315</v>
      </c>
      <c r="F11" s="132">
        <v>19881</v>
      </c>
      <c r="G11" s="135">
        <f t="shared" si="1"/>
        <v>85840</v>
      </c>
    </row>
    <row r="12" spans="1:7" ht="14.4" x14ac:dyDescent="0.3">
      <c r="A12" s="117"/>
      <c r="B12" s="134">
        <v>6</v>
      </c>
      <c r="C12" s="130">
        <f t="shared" si="0"/>
        <v>45758</v>
      </c>
      <c r="D12" s="131">
        <v>11442</v>
      </c>
      <c r="E12" s="131">
        <v>810</v>
      </c>
      <c r="F12" s="132">
        <v>12252</v>
      </c>
      <c r="G12" s="135">
        <f t="shared" si="1"/>
        <v>98092</v>
      </c>
    </row>
    <row r="13" spans="1:7" ht="14.4" x14ac:dyDescent="0.3">
      <c r="A13" s="117"/>
      <c r="B13" s="136">
        <v>7</v>
      </c>
      <c r="C13" s="130">
        <f t="shared" si="0"/>
        <v>45765</v>
      </c>
      <c r="D13" s="131">
        <v>43458</v>
      </c>
      <c r="E13" s="131">
        <v>-364</v>
      </c>
      <c r="F13" s="132">
        <v>43094</v>
      </c>
      <c r="G13" s="135">
        <f t="shared" si="1"/>
        <v>141186</v>
      </c>
    </row>
    <row r="14" spans="1:7" ht="14.4" x14ac:dyDescent="0.3">
      <c r="A14" s="117"/>
      <c r="B14" s="129">
        <v>8</v>
      </c>
      <c r="C14" s="130">
        <f t="shared" si="0"/>
        <v>45772</v>
      </c>
      <c r="D14" s="131">
        <v>19583</v>
      </c>
      <c r="E14" s="131">
        <v>270</v>
      </c>
      <c r="F14" s="132">
        <v>19853</v>
      </c>
      <c r="G14" s="135">
        <f t="shared" si="1"/>
        <v>161039</v>
      </c>
    </row>
    <row r="15" spans="1:7" ht="13.5" customHeight="1" x14ac:dyDescent="0.3">
      <c r="A15" s="117"/>
      <c r="B15" s="129">
        <v>9</v>
      </c>
      <c r="C15" s="130">
        <f t="shared" si="0"/>
        <v>45779</v>
      </c>
      <c r="D15" s="131">
        <v>45095</v>
      </c>
      <c r="E15" s="131">
        <v>728</v>
      </c>
      <c r="F15" s="132">
        <v>45823</v>
      </c>
      <c r="G15" s="135">
        <f t="shared" si="1"/>
        <v>206862</v>
      </c>
    </row>
    <row r="16" spans="1:7" ht="14.4" x14ac:dyDescent="0.3">
      <c r="A16" s="117"/>
      <c r="B16" s="134">
        <v>10</v>
      </c>
      <c r="C16" s="130">
        <f t="shared" si="0"/>
        <v>45786</v>
      </c>
      <c r="D16" s="131">
        <v>69249</v>
      </c>
      <c r="E16" s="131">
        <v>-17</v>
      </c>
      <c r="F16" s="132">
        <v>69232</v>
      </c>
      <c r="G16" s="135">
        <f t="shared" si="1"/>
        <v>276094</v>
      </c>
    </row>
    <row r="17" spans="1:8" ht="14.4" x14ac:dyDescent="0.3">
      <c r="A17" s="117"/>
      <c r="B17" s="136">
        <v>11</v>
      </c>
      <c r="C17" s="130">
        <f t="shared" si="0"/>
        <v>45793</v>
      </c>
      <c r="D17" s="131">
        <v>70957</v>
      </c>
      <c r="E17" s="131">
        <v>-191</v>
      </c>
      <c r="F17" s="132">
        <v>70766</v>
      </c>
      <c r="G17" s="135">
        <f t="shared" si="1"/>
        <v>346860</v>
      </c>
    </row>
    <row r="18" spans="1:8" ht="14.4" x14ac:dyDescent="0.3">
      <c r="A18" s="117"/>
      <c r="B18" s="129">
        <v>12</v>
      </c>
      <c r="C18" s="130">
        <f t="shared" si="0"/>
        <v>45800</v>
      </c>
      <c r="D18" s="131">
        <v>60521</v>
      </c>
      <c r="E18" s="131">
        <v>856</v>
      </c>
      <c r="F18" s="132">
        <v>61377</v>
      </c>
      <c r="G18" s="135">
        <f t="shared" si="1"/>
        <v>408237</v>
      </c>
    </row>
    <row r="19" spans="1:8" ht="14.4" x14ac:dyDescent="0.3">
      <c r="A19" s="117"/>
      <c r="B19" s="129">
        <v>13</v>
      </c>
      <c r="C19" s="130">
        <f t="shared" si="0"/>
        <v>45807</v>
      </c>
      <c r="D19" s="131">
        <v>52166</v>
      </c>
      <c r="E19" s="131">
        <v>874</v>
      </c>
      <c r="F19" s="132">
        <v>53040</v>
      </c>
      <c r="G19" s="135">
        <f t="shared" si="1"/>
        <v>461277</v>
      </c>
    </row>
    <row r="20" spans="1:8" ht="14.4" x14ac:dyDescent="0.3">
      <c r="A20" s="117"/>
      <c r="B20" s="134">
        <v>14</v>
      </c>
      <c r="C20" s="130">
        <f t="shared" si="0"/>
        <v>45814</v>
      </c>
      <c r="D20" s="131">
        <v>39032</v>
      </c>
      <c r="E20" s="131">
        <v>645</v>
      </c>
      <c r="F20" s="132">
        <v>39677</v>
      </c>
      <c r="G20" s="135">
        <f t="shared" si="1"/>
        <v>500954</v>
      </c>
    </row>
    <row r="21" spans="1:8" ht="14.4" x14ac:dyDescent="0.3">
      <c r="A21" s="117"/>
      <c r="B21" s="136">
        <v>15</v>
      </c>
      <c r="C21" s="130">
        <f t="shared" si="0"/>
        <v>45821</v>
      </c>
      <c r="D21" s="131">
        <v>21773</v>
      </c>
      <c r="E21" s="131">
        <v>6298</v>
      </c>
      <c r="F21" s="132">
        <v>28071</v>
      </c>
      <c r="G21" s="135">
        <f t="shared" si="1"/>
        <v>529025</v>
      </c>
      <c r="H21" s="137"/>
    </row>
    <row r="22" spans="1:8" ht="14.4" x14ac:dyDescent="0.3">
      <c r="A22" s="117"/>
      <c r="B22" s="129">
        <v>16</v>
      </c>
      <c r="C22" s="130">
        <f t="shared" si="0"/>
        <v>45828</v>
      </c>
      <c r="D22" s="131">
        <v>23625</v>
      </c>
      <c r="E22" s="131">
        <v>5216</v>
      </c>
      <c r="F22" s="132">
        <v>28841</v>
      </c>
      <c r="G22" s="135">
        <f t="shared" si="1"/>
        <v>557866</v>
      </c>
    </row>
    <row r="23" spans="1:8" ht="14.4" x14ac:dyDescent="0.3">
      <c r="A23" s="117"/>
      <c r="B23" s="129">
        <v>17</v>
      </c>
      <c r="C23" s="130">
        <f t="shared" si="0"/>
        <v>45835</v>
      </c>
      <c r="D23" s="131">
        <v>27703</v>
      </c>
      <c r="E23" s="131">
        <v>1116</v>
      </c>
      <c r="F23" s="132">
        <v>28819</v>
      </c>
      <c r="G23" s="135">
        <f t="shared" si="1"/>
        <v>586685</v>
      </c>
    </row>
    <row r="24" spans="1:8" ht="15" customHeight="1" x14ac:dyDescent="0.3">
      <c r="A24" s="117"/>
      <c r="B24" s="134">
        <v>18</v>
      </c>
      <c r="C24" s="130">
        <f t="shared" si="0"/>
        <v>45842</v>
      </c>
      <c r="D24" s="131">
        <v>23104</v>
      </c>
      <c r="E24" s="131">
        <v>972</v>
      </c>
      <c r="F24" s="132">
        <v>24076</v>
      </c>
      <c r="G24" s="135">
        <f t="shared" si="1"/>
        <v>610761</v>
      </c>
    </row>
    <row r="25" spans="1:8" ht="15" customHeight="1" x14ac:dyDescent="0.3">
      <c r="A25" s="117"/>
      <c r="B25" s="136">
        <v>19</v>
      </c>
      <c r="C25" s="130">
        <f t="shared" si="0"/>
        <v>45849</v>
      </c>
      <c r="D25" s="131">
        <v>18859</v>
      </c>
      <c r="E25" s="131">
        <v>659</v>
      </c>
      <c r="F25" s="132">
        <v>19518</v>
      </c>
      <c r="G25" s="135">
        <f t="shared" si="1"/>
        <v>630279</v>
      </c>
    </row>
    <row r="26" spans="1:8" ht="15" customHeight="1" x14ac:dyDescent="0.3">
      <c r="A26" s="117"/>
      <c r="B26" s="129">
        <v>20</v>
      </c>
      <c r="C26" s="130">
        <f t="shared" si="0"/>
        <v>45856</v>
      </c>
      <c r="D26" s="131">
        <v>17877</v>
      </c>
      <c r="E26" s="131">
        <v>-448</v>
      </c>
      <c r="F26" s="132">
        <v>17429</v>
      </c>
      <c r="G26" s="135">
        <f t="shared" si="1"/>
        <v>647708</v>
      </c>
      <c r="H26" s="137"/>
    </row>
    <row r="27" spans="1:8" ht="15" customHeight="1" x14ac:dyDescent="0.3">
      <c r="A27" s="117"/>
      <c r="B27" s="129">
        <v>21</v>
      </c>
      <c r="C27" s="130">
        <f t="shared" si="0"/>
        <v>45863</v>
      </c>
      <c r="D27" s="131">
        <v>12248</v>
      </c>
      <c r="E27" s="138">
        <v>-207</v>
      </c>
      <c r="F27" s="132">
        <v>12041</v>
      </c>
      <c r="G27" s="135">
        <f t="shared" si="1"/>
        <v>659749</v>
      </c>
    </row>
    <row r="28" spans="1:8" ht="15" customHeight="1" x14ac:dyDescent="0.3">
      <c r="A28" s="117"/>
      <c r="B28" s="134">
        <v>22</v>
      </c>
      <c r="C28" s="130">
        <f t="shared" si="0"/>
        <v>45870</v>
      </c>
      <c r="D28" s="131">
        <v>9897</v>
      </c>
      <c r="E28" s="138">
        <v>-1370</v>
      </c>
      <c r="F28" s="132">
        <v>8527</v>
      </c>
      <c r="G28" s="135">
        <f t="shared" si="1"/>
        <v>668276</v>
      </c>
      <c r="H28" s="139"/>
    </row>
    <row r="29" spans="1:8" ht="15" customHeight="1" x14ac:dyDescent="0.3">
      <c r="A29" s="117"/>
      <c r="B29" s="136">
        <v>23</v>
      </c>
      <c r="C29" s="130">
        <f t="shared" si="0"/>
        <v>45877</v>
      </c>
      <c r="D29" s="131">
        <v>5771</v>
      </c>
      <c r="E29" s="131">
        <v>-213</v>
      </c>
      <c r="F29" s="132">
        <v>5558</v>
      </c>
      <c r="G29" s="135">
        <f t="shared" si="1"/>
        <v>673834</v>
      </c>
    </row>
    <row r="30" spans="1:8" ht="15" customHeight="1" x14ac:dyDescent="0.3">
      <c r="A30" s="117"/>
      <c r="B30" s="129">
        <v>24</v>
      </c>
      <c r="C30" s="130">
        <f t="shared" si="0"/>
        <v>45884</v>
      </c>
      <c r="D30" s="131">
        <v>4686</v>
      </c>
      <c r="E30" s="131">
        <v>-790</v>
      </c>
      <c r="F30" s="132">
        <v>3896</v>
      </c>
      <c r="G30" s="135">
        <f t="shared" si="1"/>
        <v>677730</v>
      </c>
    </row>
    <row r="31" spans="1:8" ht="15" customHeight="1" x14ac:dyDescent="0.3">
      <c r="A31" s="117"/>
      <c r="B31" s="129">
        <v>25</v>
      </c>
      <c r="C31" s="130">
        <f t="shared" si="0"/>
        <v>45891</v>
      </c>
      <c r="D31" s="131">
        <v>3451</v>
      </c>
      <c r="E31" s="131">
        <v>363</v>
      </c>
      <c r="F31" s="132">
        <v>3814</v>
      </c>
      <c r="G31" s="135">
        <f t="shared" si="1"/>
        <v>681544</v>
      </c>
    </row>
    <row r="32" spans="1:8" ht="15" customHeight="1" x14ac:dyDescent="0.3">
      <c r="A32" s="117"/>
      <c r="B32" s="134">
        <v>26</v>
      </c>
      <c r="C32" s="130">
        <f t="shared" si="0"/>
        <v>45898</v>
      </c>
      <c r="D32" s="131">
        <v>3045</v>
      </c>
      <c r="E32" s="131">
        <v>732</v>
      </c>
      <c r="F32" s="132">
        <v>3777</v>
      </c>
      <c r="G32" s="135">
        <f t="shared" si="1"/>
        <v>685321</v>
      </c>
    </row>
    <row r="33" spans="1:7" ht="15" customHeight="1" x14ac:dyDescent="0.3">
      <c r="A33" s="117"/>
      <c r="B33" s="136">
        <v>27</v>
      </c>
      <c r="C33" s="130">
        <f t="shared" si="0"/>
        <v>45905</v>
      </c>
      <c r="D33" s="131">
        <v>3845</v>
      </c>
      <c r="E33" s="131">
        <v>-853</v>
      </c>
      <c r="F33" s="132">
        <v>2992</v>
      </c>
      <c r="G33" s="135">
        <f t="shared" si="1"/>
        <v>688313</v>
      </c>
    </row>
    <row r="34" spans="1:7" ht="15" customHeight="1" x14ac:dyDescent="0.3">
      <c r="A34" s="117"/>
      <c r="B34" s="129">
        <v>28</v>
      </c>
      <c r="C34" s="130">
        <f t="shared" si="0"/>
        <v>45912</v>
      </c>
      <c r="D34" s="131">
        <v>3185</v>
      </c>
      <c r="E34" s="131">
        <v>-1208</v>
      </c>
      <c r="F34" s="132">
        <v>1977</v>
      </c>
      <c r="G34" s="135">
        <f t="shared" si="1"/>
        <v>690290</v>
      </c>
    </row>
    <row r="35" spans="1:7" ht="16.5" customHeight="1" x14ac:dyDescent="0.3">
      <c r="A35" s="117"/>
      <c r="B35" s="129">
        <v>29</v>
      </c>
      <c r="C35" s="130">
        <f t="shared" si="0"/>
        <v>45919</v>
      </c>
      <c r="D35" s="131">
        <v>740</v>
      </c>
      <c r="E35" s="131">
        <v>28</v>
      </c>
      <c r="F35" s="132">
        <v>768</v>
      </c>
      <c r="G35" s="135">
        <f t="shared" si="1"/>
        <v>691058</v>
      </c>
    </row>
    <row r="36" spans="1:7" ht="17.25" customHeight="1" x14ac:dyDescent="0.3">
      <c r="A36" s="117"/>
      <c r="B36" s="134">
        <v>30</v>
      </c>
      <c r="C36" s="130">
        <f t="shared" si="0"/>
        <v>45926</v>
      </c>
      <c r="D36" s="131">
        <v>882</v>
      </c>
      <c r="E36" s="131">
        <v>34</v>
      </c>
      <c r="F36" s="132">
        <v>916</v>
      </c>
      <c r="G36" s="135">
        <f t="shared" si="1"/>
        <v>691974</v>
      </c>
    </row>
    <row r="37" spans="1:7" ht="15" customHeight="1" x14ac:dyDescent="0.3">
      <c r="A37" s="117"/>
      <c r="B37" s="136">
        <v>31</v>
      </c>
      <c r="C37" s="130">
        <f t="shared" si="0"/>
        <v>45933</v>
      </c>
      <c r="D37" s="131">
        <v>519</v>
      </c>
      <c r="E37" s="131">
        <v>-167</v>
      </c>
      <c r="F37" s="132">
        <v>352</v>
      </c>
      <c r="G37" s="135">
        <f t="shared" si="1"/>
        <v>692326</v>
      </c>
    </row>
    <row r="38" spans="1:7" ht="15" customHeight="1" x14ac:dyDescent="0.3">
      <c r="A38" s="117"/>
      <c r="B38" s="129">
        <v>32</v>
      </c>
      <c r="C38" s="130">
        <f t="shared" si="0"/>
        <v>45940</v>
      </c>
      <c r="D38" s="131">
        <v>212</v>
      </c>
      <c r="E38" s="131">
        <v>-20</v>
      </c>
      <c r="F38" s="132">
        <v>192</v>
      </c>
      <c r="G38" s="135">
        <f t="shared" si="1"/>
        <v>692518</v>
      </c>
    </row>
    <row r="39" spans="1:7" ht="15" customHeight="1" x14ac:dyDescent="0.3">
      <c r="A39" s="117"/>
      <c r="B39" s="129">
        <v>33</v>
      </c>
      <c r="C39" s="130">
        <f t="shared" si="0"/>
        <v>45947</v>
      </c>
      <c r="D39" s="131">
        <v>220</v>
      </c>
      <c r="E39" s="131">
        <v>-70</v>
      </c>
      <c r="F39" s="132">
        <v>150</v>
      </c>
      <c r="G39" s="135">
        <f t="shared" si="1"/>
        <v>692668</v>
      </c>
    </row>
    <row r="40" spans="1:7" ht="15" customHeight="1" x14ac:dyDescent="0.3">
      <c r="A40" s="117"/>
      <c r="B40" s="134">
        <v>34</v>
      </c>
      <c r="C40" s="130">
        <f t="shared" si="0"/>
        <v>45954</v>
      </c>
      <c r="D40" s="131">
        <v>150</v>
      </c>
      <c r="E40" s="131">
        <v>26</v>
      </c>
      <c r="F40" s="132">
        <v>176</v>
      </c>
      <c r="G40" s="135">
        <f t="shared" si="1"/>
        <v>692844</v>
      </c>
    </row>
    <row r="41" spans="1:7" ht="15" customHeight="1" x14ac:dyDescent="0.3">
      <c r="A41" s="117"/>
      <c r="B41" s="136">
        <v>35</v>
      </c>
      <c r="C41" s="130">
        <f t="shared" si="0"/>
        <v>45961</v>
      </c>
      <c r="D41" s="131">
        <v>132</v>
      </c>
      <c r="E41" s="131">
        <v>4</v>
      </c>
      <c r="F41" s="132">
        <v>136</v>
      </c>
      <c r="G41" s="135">
        <f t="shared" si="1"/>
        <v>692980</v>
      </c>
    </row>
    <row r="42" spans="1:7" ht="15" customHeight="1" x14ac:dyDescent="0.3">
      <c r="A42" s="117"/>
      <c r="B42" s="129">
        <v>36</v>
      </c>
      <c r="C42" s="130">
        <f t="shared" si="0"/>
        <v>45968</v>
      </c>
      <c r="D42" s="131">
        <v>315</v>
      </c>
      <c r="E42" s="131">
        <v>-27</v>
      </c>
      <c r="F42" s="132">
        <v>288</v>
      </c>
      <c r="G42" s="135">
        <f t="shared" si="1"/>
        <v>693268</v>
      </c>
    </row>
    <row r="43" spans="1:7" ht="15" customHeight="1" x14ac:dyDescent="0.3">
      <c r="A43" s="117"/>
      <c r="B43" s="129">
        <v>37</v>
      </c>
      <c r="C43" s="130">
        <f t="shared" si="0"/>
        <v>45975</v>
      </c>
      <c r="D43" s="131">
        <v>192</v>
      </c>
      <c r="E43" s="131">
        <v>118</v>
      </c>
      <c r="F43" s="132">
        <v>310</v>
      </c>
      <c r="G43" s="135">
        <f t="shared" si="1"/>
        <v>693578</v>
      </c>
    </row>
    <row r="44" spans="1:7" ht="15" customHeight="1" x14ac:dyDescent="0.3">
      <c r="A44" s="117"/>
      <c r="B44" s="134">
        <v>38</v>
      </c>
      <c r="C44" s="130">
        <f t="shared" si="0"/>
        <v>45982</v>
      </c>
      <c r="D44" s="131">
        <v>125</v>
      </c>
      <c r="E44" s="131">
        <v>17</v>
      </c>
      <c r="F44" s="132">
        <v>142</v>
      </c>
      <c r="G44" s="135">
        <f t="shared" si="1"/>
        <v>693720</v>
      </c>
    </row>
    <row r="45" spans="1:7" ht="15" customHeight="1" x14ac:dyDescent="0.3">
      <c r="A45" s="117"/>
      <c r="B45" s="136">
        <v>39</v>
      </c>
      <c r="C45" s="130">
        <f t="shared" si="0"/>
        <v>45989</v>
      </c>
      <c r="D45" s="131">
        <v>233</v>
      </c>
      <c r="E45" s="131">
        <v>201</v>
      </c>
      <c r="F45" s="132">
        <v>434</v>
      </c>
      <c r="G45" s="135">
        <f t="shared" si="1"/>
        <v>694154</v>
      </c>
    </row>
    <row r="46" spans="1:7" ht="15" customHeight="1" x14ac:dyDescent="0.3">
      <c r="A46" s="117"/>
      <c r="B46" s="129">
        <v>40</v>
      </c>
      <c r="C46" s="130">
        <f t="shared" si="0"/>
        <v>45996</v>
      </c>
      <c r="D46" s="131">
        <v>93</v>
      </c>
      <c r="E46" s="131">
        <v>-53</v>
      </c>
      <c r="F46" s="132">
        <v>40</v>
      </c>
      <c r="G46" s="135">
        <f t="shared" si="1"/>
        <v>694194</v>
      </c>
    </row>
    <row r="47" spans="1:7" ht="15" customHeight="1" x14ac:dyDescent="0.3">
      <c r="A47" s="117"/>
      <c r="B47" s="129">
        <v>41</v>
      </c>
      <c r="C47" s="130">
        <f t="shared" si="0"/>
        <v>46003</v>
      </c>
      <c r="D47" s="131">
        <v>0</v>
      </c>
      <c r="E47" s="131">
        <v>0</v>
      </c>
      <c r="F47" s="132">
        <v>0</v>
      </c>
      <c r="G47" s="135">
        <f t="shared" si="1"/>
        <v>694194</v>
      </c>
    </row>
    <row r="48" spans="1:7" ht="15" customHeight="1" x14ac:dyDescent="0.3">
      <c r="A48" s="117"/>
      <c r="B48" s="134">
        <v>42</v>
      </c>
      <c r="C48" s="130">
        <f t="shared" si="0"/>
        <v>46010</v>
      </c>
      <c r="D48" s="131">
        <v>117</v>
      </c>
      <c r="E48" s="131">
        <v>32</v>
      </c>
      <c r="F48" s="132">
        <v>149</v>
      </c>
      <c r="G48" s="135">
        <f t="shared" si="1"/>
        <v>694343</v>
      </c>
    </row>
    <row r="49" spans="1:7" ht="14.4" x14ac:dyDescent="0.3">
      <c r="A49" s="117"/>
      <c r="B49" s="136">
        <v>43</v>
      </c>
      <c r="C49" s="130">
        <f t="shared" si="0"/>
        <v>46017</v>
      </c>
      <c r="D49" s="131">
        <v>5</v>
      </c>
      <c r="E49" s="131">
        <v>13</v>
      </c>
      <c r="F49" s="132">
        <v>18</v>
      </c>
      <c r="G49" s="135">
        <f t="shared" si="1"/>
        <v>694361</v>
      </c>
    </row>
    <row r="50" spans="1:7" ht="15" customHeight="1" x14ac:dyDescent="0.3">
      <c r="A50" s="117"/>
      <c r="B50" s="129">
        <v>44</v>
      </c>
      <c r="C50" s="130">
        <f t="shared" si="0"/>
        <v>46024</v>
      </c>
      <c r="D50" s="131">
        <v>3</v>
      </c>
      <c r="E50" s="131">
        <v>0</v>
      </c>
      <c r="F50" s="132">
        <v>3</v>
      </c>
      <c r="G50" s="135">
        <f t="shared" si="1"/>
        <v>694364</v>
      </c>
    </row>
    <row r="51" spans="1:7" ht="15" customHeight="1" x14ac:dyDescent="0.3">
      <c r="A51" s="117"/>
      <c r="B51" s="129">
        <v>45</v>
      </c>
      <c r="C51" s="130">
        <f t="shared" si="0"/>
        <v>46031</v>
      </c>
      <c r="D51" s="131">
        <v>7</v>
      </c>
      <c r="E51" s="131">
        <v>30</v>
      </c>
      <c r="F51" s="132">
        <v>37</v>
      </c>
      <c r="G51" s="135">
        <f t="shared" si="1"/>
        <v>694401</v>
      </c>
    </row>
    <row r="52" spans="1:7" ht="15" customHeight="1" x14ac:dyDescent="0.3">
      <c r="A52" s="117"/>
      <c r="B52" s="134">
        <v>46</v>
      </c>
      <c r="C52" s="130">
        <f t="shared" si="0"/>
        <v>46038</v>
      </c>
      <c r="D52" s="131">
        <v>28</v>
      </c>
      <c r="E52" s="131">
        <v>34</v>
      </c>
      <c r="F52" s="132">
        <v>62</v>
      </c>
      <c r="G52" s="135">
        <f t="shared" si="1"/>
        <v>694463</v>
      </c>
    </row>
    <row r="53" spans="1:7" ht="15" customHeight="1" x14ac:dyDescent="0.3">
      <c r="A53" s="117"/>
      <c r="B53" s="136">
        <v>47</v>
      </c>
      <c r="C53" s="130">
        <f t="shared" si="0"/>
        <v>46045</v>
      </c>
      <c r="D53" s="131">
        <v>804</v>
      </c>
      <c r="E53" s="131">
        <v>-419</v>
      </c>
      <c r="F53" s="132">
        <v>385</v>
      </c>
      <c r="G53" s="135">
        <f t="shared" si="1"/>
        <v>694848</v>
      </c>
    </row>
    <row r="54" spans="1:7" ht="15" customHeight="1" x14ac:dyDescent="0.3">
      <c r="A54" s="117"/>
      <c r="B54" s="129">
        <v>48</v>
      </c>
      <c r="C54" s="130">
        <f t="shared" si="0"/>
        <v>46052</v>
      </c>
      <c r="D54" s="131">
        <v>940</v>
      </c>
      <c r="E54" s="131">
        <v>-254</v>
      </c>
      <c r="F54" s="132">
        <v>686</v>
      </c>
      <c r="G54" s="135">
        <f t="shared" si="1"/>
        <v>695534</v>
      </c>
    </row>
    <row r="55" spans="1:7" s="128" customFormat="1" ht="15" customHeight="1" x14ac:dyDescent="0.3">
      <c r="A55" s="123"/>
      <c r="B55" s="129">
        <v>49</v>
      </c>
      <c r="C55" s="130">
        <f t="shared" si="0"/>
        <v>46059</v>
      </c>
      <c r="D55" s="131">
        <v>1355</v>
      </c>
      <c r="E55" s="131">
        <v>490</v>
      </c>
      <c r="F55" s="132">
        <v>1845</v>
      </c>
      <c r="G55" s="135">
        <f t="shared" si="1"/>
        <v>697379</v>
      </c>
    </row>
    <row r="56" spans="1:7" ht="15" customHeight="1" x14ac:dyDescent="0.3">
      <c r="A56" s="117"/>
      <c r="B56" s="134">
        <v>50</v>
      </c>
      <c r="C56" s="130">
        <f t="shared" si="0"/>
        <v>46066</v>
      </c>
      <c r="D56" s="131">
        <v>1263</v>
      </c>
      <c r="E56" s="131">
        <v>123</v>
      </c>
      <c r="F56" s="132">
        <v>1386</v>
      </c>
      <c r="G56" s="135">
        <f t="shared" si="1"/>
        <v>698765</v>
      </c>
    </row>
    <row r="57" spans="1:7" ht="15" customHeight="1" x14ac:dyDescent="0.3">
      <c r="A57" s="117"/>
      <c r="B57" s="136">
        <v>51</v>
      </c>
      <c r="C57" s="130">
        <f t="shared" si="0"/>
        <v>46073</v>
      </c>
      <c r="D57" s="131">
        <v>4357</v>
      </c>
      <c r="E57" s="131">
        <v>652</v>
      </c>
      <c r="F57" s="132">
        <v>5009</v>
      </c>
      <c r="G57" s="135">
        <f t="shared" ref="G57:G59" si="2">SUM(G56,F57)</f>
        <v>703774</v>
      </c>
    </row>
    <row r="58" spans="1:7" ht="15" customHeight="1" x14ac:dyDescent="0.3">
      <c r="A58" s="117"/>
      <c r="B58" s="129">
        <v>52</v>
      </c>
      <c r="C58" s="130">
        <f t="shared" si="0"/>
        <v>46080</v>
      </c>
      <c r="D58" s="131">
        <v>3854</v>
      </c>
      <c r="E58" s="131">
        <v>1007</v>
      </c>
      <c r="F58" s="132">
        <v>4861</v>
      </c>
      <c r="G58" s="135">
        <f t="shared" si="2"/>
        <v>708635</v>
      </c>
    </row>
    <row r="59" spans="1:7" ht="14.4" x14ac:dyDescent="0.3">
      <c r="A59" s="117"/>
      <c r="B59" s="129">
        <v>53</v>
      </c>
      <c r="C59" s="130">
        <f t="shared" si="0"/>
        <v>46087</v>
      </c>
      <c r="D59" s="131"/>
      <c r="E59" s="131"/>
      <c r="F59" s="132">
        <f t="shared" ref="F59" si="3">D59+E59</f>
        <v>0</v>
      </c>
      <c r="G59" s="135">
        <f t="shared" si="2"/>
        <v>708635</v>
      </c>
    </row>
    <row r="60" spans="1:7" ht="14.4" x14ac:dyDescent="0.3">
      <c r="A60" s="117"/>
      <c r="B60" s="117"/>
      <c r="C60" s="118"/>
      <c r="D60" s="140"/>
      <c r="E60" s="141"/>
      <c r="F60" s="142"/>
      <c r="G60" s="143"/>
    </row>
    <row r="61" spans="1:7" ht="14.4" x14ac:dyDescent="0.3">
      <c r="A61" s="117"/>
      <c r="B61" s="117"/>
      <c r="C61" s="118"/>
      <c r="D61" s="140"/>
      <c r="E61" s="141"/>
      <c r="F61" s="142"/>
      <c r="G61" s="143"/>
    </row>
    <row r="62" spans="1:7" ht="14.4" x14ac:dyDescent="0.3">
      <c r="A62" s="117"/>
      <c r="B62" s="117"/>
      <c r="C62" s="118"/>
      <c r="D62" s="140"/>
      <c r="E62" s="141"/>
      <c r="F62" s="142"/>
      <c r="G62" s="143"/>
    </row>
    <row r="63" spans="1:7" ht="14.4" x14ac:dyDescent="0.3">
      <c r="A63" s="117"/>
      <c r="B63" s="117"/>
      <c r="C63" s="118"/>
      <c r="D63" s="140"/>
      <c r="E63" s="141"/>
      <c r="F63" s="142"/>
      <c r="G63" s="143"/>
    </row>
    <row r="64" spans="1:7" x14ac:dyDescent="0.25">
      <c r="C64" s="122"/>
      <c r="D64" s="144"/>
      <c r="E64" s="145"/>
      <c r="F64" s="146"/>
      <c r="G64" s="147"/>
    </row>
    <row r="65" spans="3:7" x14ac:dyDescent="0.25">
      <c r="C65" s="122"/>
      <c r="D65" s="144"/>
      <c r="E65" s="145"/>
      <c r="F65" s="146"/>
      <c r="G65" s="147"/>
    </row>
    <row r="66" spans="3:7" x14ac:dyDescent="0.25">
      <c r="C66" s="122"/>
      <c r="D66" s="144"/>
      <c r="E66" s="145"/>
      <c r="F66" s="146"/>
      <c r="G66" s="147"/>
    </row>
    <row r="67" spans="3:7" x14ac:dyDescent="0.25">
      <c r="C67" s="122"/>
      <c r="D67" s="144"/>
      <c r="E67" s="145"/>
      <c r="F67" s="146"/>
      <c r="G67" s="147"/>
    </row>
    <row r="68" spans="3:7" x14ac:dyDescent="0.25">
      <c r="C68" s="122"/>
      <c r="D68" s="144"/>
      <c r="E68" s="145"/>
      <c r="F68" s="146"/>
      <c r="G68" s="147"/>
    </row>
    <row r="69" spans="3:7" x14ac:dyDescent="0.25">
      <c r="C69" s="122"/>
      <c r="D69" s="144"/>
      <c r="E69" s="145"/>
      <c r="F69" s="146"/>
      <c r="G69" s="147"/>
    </row>
    <row r="70" spans="3:7" x14ac:dyDescent="0.25">
      <c r="C70" s="122"/>
      <c r="D70" s="144"/>
      <c r="E70" s="145"/>
      <c r="F70" s="146"/>
      <c r="G70" s="147"/>
    </row>
    <row r="71" spans="3:7" x14ac:dyDescent="0.25">
      <c r="C71" s="122"/>
      <c r="D71" s="144"/>
      <c r="E71" s="145"/>
      <c r="F71" s="146"/>
      <c r="G71" s="147"/>
    </row>
    <row r="72" spans="3:7" x14ac:dyDescent="0.25">
      <c r="C72" s="122"/>
      <c r="D72" s="144"/>
      <c r="E72" s="145"/>
      <c r="F72" s="146"/>
      <c r="G72" s="147"/>
    </row>
    <row r="73" spans="3:7" x14ac:dyDescent="0.25">
      <c r="C73" s="122"/>
      <c r="D73" s="144"/>
      <c r="E73" s="145"/>
      <c r="F73" s="146"/>
      <c r="G73" s="147"/>
    </row>
    <row r="74" spans="3:7" x14ac:dyDescent="0.25">
      <c r="C74" s="122"/>
      <c r="D74" s="144"/>
      <c r="E74" s="145"/>
      <c r="F74" s="146"/>
      <c r="G74" s="147"/>
    </row>
    <row r="75" spans="3:7" x14ac:dyDescent="0.25">
      <c r="C75" s="122"/>
      <c r="D75" s="144"/>
      <c r="E75" s="145"/>
      <c r="F75" s="146"/>
      <c r="G75" s="147"/>
    </row>
    <row r="76" spans="3:7" x14ac:dyDescent="0.25">
      <c r="C76" s="122"/>
      <c r="D76" s="144"/>
      <c r="E76" s="145"/>
      <c r="F76" s="146"/>
      <c r="G76" s="147"/>
    </row>
    <row r="77" spans="3:7" x14ac:dyDescent="0.25">
      <c r="C77" s="122"/>
      <c r="D77" s="144"/>
      <c r="E77" s="145"/>
      <c r="F77" s="146"/>
      <c r="G77" s="147"/>
    </row>
    <row r="78" spans="3:7" x14ac:dyDescent="0.25">
      <c r="C78" s="122"/>
      <c r="D78" s="144"/>
      <c r="E78" s="145"/>
      <c r="F78" s="146"/>
      <c r="G78" s="147"/>
    </row>
    <row r="79" spans="3:7" x14ac:dyDescent="0.25">
      <c r="C79" s="122"/>
      <c r="D79" s="144"/>
      <c r="E79" s="145"/>
      <c r="F79" s="146"/>
      <c r="G79" s="147"/>
    </row>
    <row r="80" spans="3:7" x14ac:dyDescent="0.25">
      <c r="C80" s="122"/>
      <c r="D80" s="144"/>
      <c r="E80" s="145"/>
      <c r="F80" s="146"/>
      <c r="G80" s="147"/>
    </row>
    <row r="81" spans="3:7" x14ac:dyDescent="0.25">
      <c r="C81" s="122"/>
      <c r="D81" s="144"/>
      <c r="E81" s="145"/>
      <c r="F81" s="146"/>
      <c r="G81" s="147"/>
    </row>
    <row r="82" spans="3:7" x14ac:dyDescent="0.25">
      <c r="C82" s="122"/>
      <c r="D82" s="144"/>
      <c r="E82" s="145"/>
      <c r="F82" s="146"/>
      <c r="G82" s="147"/>
    </row>
    <row r="83" spans="3:7" x14ac:dyDescent="0.25">
      <c r="C83" s="122"/>
      <c r="D83" s="144"/>
      <c r="E83" s="145"/>
      <c r="F83" s="146"/>
      <c r="G83" s="147"/>
    </row>
    <row r="84" spans="3:7" x14ac:dyDescent="0.25">
      <c r="C84" s="122"/>
      <c r="D84" s="144"/>
      <c r="E84" s="145"/>
      <c r="F84" s="146"/>
      <c r="G84" s="147"/>
    </row>
    <row r="85" spans="3:7" x14ac:dyDescent="0.25">
      <c r="C85" s="122"/>
      <c r="D85" s="144"/>
      <c r="E85" s="145"/>
      <c r="F85" s="146"/>
      <c r="G85" s="147"/>
    </row>
    <row r="86" spans="3:7" x14ac:dyDescent="0.25">
      <c r="C86" s="122"/>
      <c r="D86" s="144"/>
      <c r="E86" s="145"/>
      <c r="F86" s="146"/>
      <c r="G86" s="147"/>
    </row>
    <row r="87" spans="3:7" x14ac:dyDescent="0.25">
      <c r="C87" s="122"/>
      <c r="D87" s="144"/>
      <c r="E87" s="145"/>
      <c r="F87" s="146"/>
      <c r="G87" s="147"/>
    </row>
    <row r="88" spans="3:7" x14ac:dyDescent="0.25">
      <c r="C88" s="122"/>
      <c r="D88" s="144"/>
      <c r="E88" s="145"/>
      <c r="F88" s="146"/>
      <c r="G88" s="147"/>
    </row>
    <row r="89" spans="3:7" x14ac:dyDescent="0.25">
      <c r="C89" s="122"/>
      <c r="D89" s="144"/>
      <c r="E89" s="145"/>
      <c r="F89" s="146"/>
      <c r="G89" s="147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FEE7-559C-4AF0-BD70-AC023963956B}">
  <sheetPr>
    <pageSetUpPr fitToPage="1"/>
  </sheetPr>
  <dimension ref="A1:I90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62" sqref="F62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55" bestFit="1" customWidth="1"/>
    <col min="4" max="4" width="13.33203125" style="31" customWidth="1"/>
    <col min="5" max="5" width="12" style="2" customWidth="1"/>
    <col min="6" max="6" width="13.33203125" style="9" customWidth="1"/>
    <col min="7" max="7" width="12.33203125" style="7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7" ht="13.8" x14ac:dyDescent="0.25">
      <c r="A1" s="10"/>
      <c r="B1" s="10"/>
      <c r="C1" s="51"/>
      <c r="D1" s="28"/>
      <c r="E1" s="10"/>
      <c r="F1" s="11"/>
      <c r="G1" s="12"/>
    </row>
    <row r="2" spans="1:7" ht="24" customHeight="1" thickBot="1" x14ac:dyDescent="0.3">
      <c r="A2" s="10"/>
      <c r="B2" s="174" t="s">
        <v>25</v>
      </c>
      <c r="C2" s="174"/>
      <c r="D2" s="174"/>
      <c r="E2" s="174"/>
      <c r="F2" s="174"/>
      <c r="G2" s="174"/>
    </row>
    <row r="3" spans="1:7" s="3" customFormat="1" ht="18.600000000000001" thickTop="1" thickBot="1" x14ac:dyDescent="0.35">
      <c r="A3" s="13"/>
      <c r="B3" s="14"/>
      <c r="C3" s="52"/>
      <c r="D3" s="173" t="s">
        <v>26</v>
      </c>
      <c r="E3" s="173"/>
      <c r="F3" s="173"/>
      <c r="G3" s="173"/>
    </row>
    <row r="4" spans="1:7" s="1" customFormat="1" ht="29.4" thickBot="1" x14ac:dyDescent="0.3">
      <c r="A4" s="13"/>
      <c r="B4" s="15" t="s">
        <v>27</v>
      </c>
      <c r="C4" s="53" t="s">
        <v>28</v>
      </c>
      <c r="D4" s="29" t="s">
        <v>29</v>
      </c>
      <c r="E4" s="15" t="s">
        <v>30</v>
      </c>
      <c r="F4" s="15" t="s">
        <v>31</v>
      </c>
      <c r="G4" s="15" t="s">
        <v>32</v>
      </c>
    </row>
    <row r="5" spans="1:7" s="1" customFormat="1" ht="29.4" thickBot="1" x14ac:dyDescent="0.3">
      <c r="A5" s="13"/>
      <c r="B5" s="15" t="s">
        <v>33</v>
      </c>
      <c r="C5" s="53" t="s">
        <v>34</v>
      </c>
      <c r="D5" s="29" t="s">
        <v>35</v>
      </c>
      <c r="E5" s="15" t="s">
        <v>36</v>
      </c>
      <c r="F5" s="15" t="s">
        <v>37</v>
      </c>
      <c r="G5" s="15" t="s">
        <v>38</v>
      </c>
    </row>
    <row r="6" spans="1:7" ht="20.25" customHeight="1" thickBot="1" x14ac:dyDescent="0.35">
      <c r="A6" s="10"/>
      <c r="B6" s="175" t="s">
        <v>76</v>
      </c>
      <c r="C6" s="176"/>
      <c r="D6" s="176"/>
      <c r="E6" s="176"/>
      <c r="F6" s="176"/>
      <c r="G6" s="176"/>
    </row>
    <row r="7" spans="1:7" ht="14.4" x14ac:dyDescent="0.3">
      <c r="A7" s="10"/>
      <c r="B7" s="18">
        <v>1</v>
      </c>
      <c r="C7" s="54">
        <v>43525</v>
      </c>
      <c r="D7" s="47">
        <v>759</v>
      </c>
      <c r="E7" s="47">
        <v>-89</v>
      </c>
      <c r="F7" s="17">
        <f t="shared" ref="F7:F30" si="0">D7+E7</f>
        <v>670</v>
      </c>
      <c r="G7" s="19">
        <f>F7</f>
        <v>670</v>
      </c>
    </row>
    <row r="8" spans="1:7" ht="14.4" x14ac:dyDescent="0.3">
      <c r="A8" s="10"/>
      <c r="B8" s="20">
        <v>2</v>
      </c>
      <c r="C8" s="54">
        <v>43532</v>
      </c>
      <c r="D8" s="47">
        <v>1216</v>
      </c>
      <c r="E8" s="47">
        <v>13</v>
      </c>
      <c r="F8" s="17">
        <f t="shared" si="0"/>
        <v>1229</v>
      </c>
      <c r="G8" s="21">
        <f>(G7+F8)</f>
        <v>1899</v>
      </c>
    </row>
    <row r="9" spans="1:7" ht="14.4" x14ac:dyDescent="0.3">
      <c r="A9" s="10"/>
      <c r="B9" s="16">
        <v>3</v>
      </c>
      <c r="C9" s="54">
        <v>43539</v>
      </c>
      <c r="D9" s="47">
        <v>862</v>
      </c>
      <c r="E9" s="47">
        <v>70</v>
      </c>
      <c r="F9" s="17">
        <f t="shared" si="0"/>
        <v>932</v>
      </c>
      <c r="G9" s="21">
        <f t="shared" ref="G9:G43" si="1">(G8+F9)</f>
        <v>2831</v>
      </c>
    </row>
    <row r="10" spans="1:7" ht="14.4" x14ac:dyDescent="0.3">
      <c r="A10" s="10"/>
      <c r="B10" s="18">
        <v>4</v>
      </c>
      <c r="C10" s="54">
        <v>43546</v>
      </c>
      <c r="D10" s="47">
        <v>763</v>
      </c>
      <c r="E10" s="47">
        <v>162</v>
      </c>
      <c r="F10" s="17">
        <f t="shared" si="0"/>
        <v>925</v>
      </c>
      <c r="G10" s="21">
        <f t="shared" si="1"/>
        <v>3756</v>
      </c>
    </row>
    <row r="11" spans="1:7" ht="14.4" x14ac:dyDescent="0.3">
      <c r="A11" s="10"/>
      <c r="B11" s="18">
        <v>5</v>
      </c>
      <c r="C11" s="54">
        <v>43553</v>
      </c>
      <c r="D11" s="47">
        <v>957</v>
      </c>
      <c r="E11" s="47">
        <v>1282</v>
      </c>
      <c r="F11" s="17">
        <f t="shared" si="0"/>
        <v>2239</v>
      </c>
      <c r="G11" s="21">
        <f t="shared" si="1"/>
        <v>5995</v>
      </c>
    </row>
    <row r="12" spans="1:7" ht="14.4" x14ac:dyDescent="0.3">
      <c r="A12" s="10"/>
      <c r="B12" s="20">
        <v>6</v>
      </c>
      <c r="C12" s="54">
        <v>43560</v>
      </c>
      <c r="D12" s="47">
        <v>1907</v>
      </c>
      <c r="E12" s="47">
        <v>-794</v>
      </c>
      <c r="F12" s="17">
        <f t="shared" si="0"/>
        <v>1113</v>
      </c>
      <c r="G12" s="21">
        <f t="shared" si="1"/>
        <v>7108</v>
      </c>
    </row>
    <row r="13" spans="1:7" ht="14.4" x14ac:dyDescent="0.3">
      <c r="A13" s="10"/>
      <c r="B13" s="16">
        <v>7</v>
      </c>
      <c r="C13" s="54">
        <v>43567</v>
      </c>
      <c r="D13" s="47">
        <v>1393</v>
      </c>
      <c r="E13" s="47">
        <v>30</v>
      </c>
      <c r="F13" s="17">
        <f t="shared" si="0"/>
        <v>1423</v>
      </c>
      <c r="G13" s="21">
        <f t="shared" si="1"/>
        <v>8531</v>
      </c>
    </row>
    <row r="14" spans="1:7" ht="14.4" x14ac:dyDescent="0.3">
      <c r="A14" s="10"/>
      <c r="B14" s="18">
        <v>8</v>
      </c>
      <c r="C14" s="54">
        <v>43574</v>
      </c>
      <c r="D14" s="47">
        <v>5755</v>
      </c>
      <c r="E14" s="47">
        <v>337</v>
      </c>
      <c r="F14" s="17">
        <f t="shared" si="0"/>
        <v>6092</v>
      </c>
      <c r="G14" s="21">
        <f t="shared" si="1"/>
        <v>14623</v>
      </c>
    </row>
    <row r="15" spans="1:7" ht="13.5" customHeight="1" x14ac:dyDescent="0.3">
      <c r="A15" s="10"/>
      <c r="B15" s="18">
        <v>9</v>
      </c>
      <c r="C15" s="54">
        <v>43581</v>
      </c>
      <c r="D15" s="47">
        <v>2032</v>
      </c>
      <c r="E15" s="47">
        <v>8049</v>
      </c>
      <c r="F15" s="17">
        <f t="shared" si="0"/>
        <v>10081</v>
      </c>
      <c r="G15" s="21">
        <f t="shared" si="1"/>
        <v>24704</v>
      </c>
    </row>
    <row r="16" spans="1:7" ht="14.4" x14ac:dyDescent="0.3">
      <c r="A16" s="10"/>
      <c r="B16" s="20">
        <v>10</v>
      </c>
      <c r="C16" s="54">
        <v>43588</v>
      </c>
      <c r="D16" s="47">
        <v>12701</v>
      </c>
      <c r="E16" s="47">
        <v>-2675</v>
      </c>
      <c r="F16" s="17">
        <f t="shared" si="0"/>
        <v>10026</v>
      </c>
      <c r="G16" s="21">
        <f t="shared" si="1"/>
        <v>34730</v>
      </c>
    </row>
    <row r="17" spans="1:9" ht="14.4" x14ac:dyDescent="0.3">
      <c r="A17" s="10"/>
      <c r="B17" s="16">
        <v>11</v>
      </c>
      <c r="C17" s="54">
        <v>43595</v>
      </c>
      <c r="D17" s="47">
        <v>17240</v>
      </c>
      <c r="E17" s="47">
        <v>340</v>
      </c>
      <c r="F17" s="17">
        <f t="shared" si="0"/>
        <v>17580</v>
      </c>
      <c r="G17" s="21">
        <f t="shared" si="1"/>
        <v>52310</v>
      </c>
    </row>
    <row r="18" spans="1:9" ht="14.4" x14ac:dyDescent="0.3">
      <c r="A18" s="10"/>
      <c r="B18" s="18">
        <v>12</v>
      </c>
      <c r="C18" s="54">
        <v>43602</v>
      </c>
      <c r="D18" s="47">
        <v>24711</v>
      </c>
      <c r="E18" s="47">
        <v>213</v>
      </c>
      <c r="F18" s="17">
        <f t="shared" si="0"/>
        <v>24924</v>
      </c>
      <c r="G18" s="21">
        <f t="shared" si="1"/>
        <v>77234</v>
      </c>
    </row>
    <row r="19" spans="1:9" ht="14.4" x14ac:dyDescent="0.3">
      <c r="A19" s="10"/>
      <c r="B19" s="18">
        <v>13</v>
      </c>
      <c r="C19" s="54">
        <v>43609</v>
      </c>
      <c r="D19" s="47">
        <v>40986</v>
      </c>
      <c r="E19" s="47">
        <v>260</v>
      </c>
      <c r="F19" s="17">
        <f t="shared" si="0"/>
        <v>41246</v>
      </c>
      <c r="G19" s="21">
        <f t="shared" si="1"/>
        <v>118480</v>
      </c>
    </row>
    <row r="20" spans="1:9" ht="14.4" x14ac:dyDescent="0.3">
      <c r="A20" s="10"/>
      <c r="B20" s="20">
        <v>14</v>
      </c>
      <c r="C20" s="54">
        <v>43616</v>
      </c>
      <c r="D20" s="47">
        <v>51829</v>
      </c>
      <c r="E20" s="47">
        <v>21178</v>
      </c>
      <c r="F20" s="17">
        <f t="shared" si="0"/>
        <v>73007</v>
      </c>
      <c r="G20" s="21">
        <f t="shared" si="1"/>
        <v>191487</v>
      </c>
    </row>
    <row r="21" spans="1:9" ht="14.4" x14ac:dyDescent="0.3">
      <c r="A21" s="10"/>
      <c r="B21" s="16">
        <v>15</v>
      </c>
      <c r="C21" s="54">
        <v>43623</v>
      </c>
      <c r="D21" s="47">
        <v>54667</v>
      </c>
      <c r="E21" s="47">
        <v>1464</v>
      </c>
      <c r="F21" s="17">
        <f t="shared" si="0"/>
        <v>56131</v>
      </c>
      <c r="G21" s="21">
        <f t="shared" si="1"/>
        <v>247618</v>
      </c>
    </row>
    <row r="22" spans="1:9" ht="14.4" x14ac:dyDescent="0.3">
      <c r="A22" s="10"/>
      <c r="B22" s="18">
        <v>16</v>
      </c>
      <c r="C22" s="54">
        <v>43630</v>
      </c>
      <c r="D22" s="47">
        <v>52620</v>
      </c>
      <c r="E22" s="47">
        <v>531</v>
      </c>
      <c r="F22" s="17">
        <f t="shared" si="0"/>
        <v>53151</v>
      </c>
      <c r="G22" s="21">
        <f t="shared" si="1"/>
        <v>300769</v>
      </c>
    </row>
    <row r="23" spans="1:9" ht="14.4" x14ac:dyDescent="0.3">
      <c r="A23" s="10"/>
      <c r="B23" s="18">
        <v>17</v>
      </c>
      <c r="C23" s="54">
        <v>43637</v>
      </c>
      <c r="D23" s="48">
        <v>41575</v>
      </c>
      <c r="E23" s="47">
        <v>1562</v>
      </c>
      <c r="F23" s="17">
        <f t="shared" si="0"/>
        <v>43137</v>
      </c>
      <c r="G23" s="21">
        <f t="shared" si="1"/>
        <v>343906</v>
      </c>
    </row>
    <row r="24" spans="1:9" ht="15" customHeight="1" x14ac:dyDescent="0.3">
      <c r="A24" s="10"/>
      <c r="B24" s="20">
        <v>18</v>
      </c>
      <c r="C24" s="54">
        <v>43644</v>
      </c>
      <c r="D24" s="30">
        <v>48678</v>
      </c>
      <c r="E24" s="47">
        <v>34426</v>
      </c>
      <c r="F24" s="17">
        <f t="shared" si="0"/>
        <v>83104</v>
      </c>
      <c r="G24" s="21">
        <f t="shared" si="1"/>
        <v>427010</v>
      </c>
    </row>
    <row r="25" spans="1:9" ht="15" customHeight="1" x14ac:dyDescent="0.3">
      <c r="A25" s="10"/>
      <c r="B25" s="16">
        <v>19</v>
      </c>
      <c r="C25" s="54">
        <v>43651</v>
      </c>
      <c r="D25" s="30">
        <v>60559</v>
      </c>
      <c r="E25" s="47">
        <v>-1438</v>
      </c>
      <c r="F25" s="17">
        <f t="shared" si="0"/>
        <v>59121</v>
      </c>
      <c r="G25" s="21">
        <f t="shared" si="1"/>
        <v>486131</v>
      </c>
    </row>
    <row r="26" spans="1:9" ht="15" customHeight="1" x14ac:dyDescent="0.3">
      <c r="A26" s="10"/>
      <c r="B26" s="18">
        <v>20</v>
      </c>
      <c r="C26" s="54">
        <v>43658</v>
      </c>
      <c r="D26" s="30">
        <v>63782</v>
      </c>
      <c r="E26" s="47">
        <v>0</v>
      </c>
      <c r="F26" s="17">
        <f t="shared" si="0"/>
        <v>63782</v>
      </c>
      <c r="G26" s="21">
        <f t="shared" si="1"/>
        <v>549913</v>
      </c>
    </row>
    <row r="27" spans="1:9" ht="15" customHeight="1" x14ac:dyDescent="0.3">
      <c r="A27" s="10"/>
      <c r="B27" s="18">
        <v>21</v>
      </c>
      <c r="C27" s="54">
        <v>43665</v>
      </c>
      <c r="D27" s="30">
        <v>37323</v>
      </c>
      <c r="E27" s="47">
        <v>0</v>
      </c>
      <c r="F27" s="17">
        <f t="shared" si="0"/>
        <v>37323</v>
      </c>
      <c r="G27" s="21">
        <f t="shared" si="1"/>
        <v>587236</v>
      </c>
    </row>
    <row r="28" spans="1:9" ht="15" customHeight="1" x14ac:dyDescent="0.3">
      <c r="A28" s="10"/>
      <c r="B28" s="20">
        <v>22</v>
      </c>
      <c r="C28" s="54">
        <v>43672</v>
      </c>
      <c r="D28" s="30">
        <v>16649</v>
      </c>
      <c r="E28" s="47">
        <v>49854</v>
      </c>
      <c r="F28" s="17">
        <f t="shared" si="0"/>
        <v>66503</v>
      </c>
      <c r="G28" s="21">
        <f t="shared" si="1"/>
        <v>653739</v>
      </c>
      <c r="I28" s="31"/>
    </row>
    <row r="29" spans="1:9" ht="15" customHeight="1" x14ac:dyDescent="0.3">
      <c r="A29" s="10"/>
      <c r="B29" s="16">
        <v>23</v>
      </c>
      <c r="C29" s="54">
        <v>43679</v>
      </c>
      <c r="D29" s="30">
        <v>3938</v>
      </c>
      <c r="E29" s="47">
        <v>-2815</v>
      </c>
      <c r="F29" s="17">
        <f t="shared" si="0"/>
        <v>1123</v>
      </c>
      <c r="G29" s="21">
        <f>(G28+F29)</f>
        <v>654862</v>
      </c>
    </row>
    <row r="30" spans="1:9" ht="15" customHeight="1" x14ac:dyDescent="0.3">
      <c r="A30" s="10"/>
      <c r="B30" s="18">
        <v>24</v>
      </c>
      <c r="C30" s="54">
        <v>43685</v>
      </c>
      <c r="D30" s="30">
        <v>3029</v>
      </c>
      <c r="E30" s="47">
        <v>-312</v>
      </c>
      <c r="F30" s="17">
        <f t="shared" si="0"/>
        <v>2717</v>
      </c>
      <c r="G30" s="21">
        <f t="shared" si="1"/>
        <v>657579</v>
      </c>
    </row>
    <row r="31" spans="1:9" ht="15" customHeight="1" x14ac:dyDescent="0.3">
      <c r="A31" s="10"/>
      <c r="B31" s="18">
        <v>25</v>
      </c>
      <c r="C31" s="54">
        <v>43693</v>
      </c>
      <c r="D31" s="30">
        <v>1858</v>
      </c>
      <c r="E31" s="47">
        <v>0</v>
      </c>
      <c r="F31" s="17">
        <f>D31+E31</f>
        <v>1858</v>
      </c>
      <c r="G31" s="21">
        <f t="shared" si="1"/>
        <v>659437</v>
      </c>
    </row>
    <row r="32" spans="1:9" ht="15" customHeight="1" x14ac:dyDescent="0.3">
      <c r="A32" s="10"/>
      <c r="B32" s="20">
        <v>26</v>
      </c>
      <c r="C32" s="54">
        <v>43700</v>
      </c>
      <c r="D32" s="30">
        <v>1924</v>
      </c>
      <c r="E32" s="47">
        <v>0</v>
      </c>
      <c r="F32" s="17">
        <f>D32+E32</f>
        <v>1924</v>
      </c>
      <c r="G32" s="21">
        <f t="shared" si="1"/>
        <v>661361</v>
      </c>
    </row>
    <row r="33" spans="1:7" ht="15" customHeight="1" x14ac:dyDescent="0.3">
      <c r="A33" s="10"/>
      <c r="B33" s="16">
        <v>27</v>
      </c>
      <c r="C33" s="54">
        <v>43707</v>
      </c>
      <c r="D33" s="30">
        <v>2685</v>
      </c>
      <c r="E33" s="47">
        <v>3864</v>
      </c>
      <c r="F33" s="17">
        <f>D33+E33</f>
        <v>6549</v>
      </c>
      <c r="G33" s="21">
        <f t="shared" si="1"/>
        <v>667910</v>
      </c>
    </row>
    <row r="34" spans="1:7" ht="15" customHeight="1" x14ac:dyDescent="0.3">
      <c r="A34" s="10"/>
      <c r="B34" s="18">
        <v>28</v>
      </c>
      <c r="C34" s="54">
        <v>43714</v>
      </c>
      <c r="D34" s="30">
        <v>717</v>
      </c>
      <c r="E34" s="47">
        <v>-441</v>
      </c>
      <c r="F34" s="17">
        <f>D34+E34</f>
        <v>276</v>
      </c>
      <c r="G34" s="21">
        <f t="shared" si="1"/>
        <v>668186</v>
      </c>
    </row>
    <row r="35" spans="1:7" ht="16.5" customHeight="1" x14ac:dyDescent="0.3">
      <c r="A35" s="10"/>
      <c r="B35" s="18">
        <v>29</v>
      </c>
      <c r="C35" s="54">
        <v>43721</v>
      </c>
      <c r="D35" s="30">
        <v>591</v>
      </c>
      <c r="E35" s="47">
        <v>0</v>
      </c>
      <c r="F35" s="17">
        <f>D35+E35</f>
        <v>591</v>
      </c>
      <c r="G35" s="21">
        <f t="shared" si="1"/>
        <v>668777</v>
      </c>
    </row>
    <row r="36" spans="1:7" ht="17.25" customHeight="1" x14ac:dyDescent="0.3">
      <c r="A36" s="10"/>
      <c r="B36" s="20">
        <v>30</v>
      </c>
      <c r="C36" s="54">
        <v>43728</v>
      </c>
      <c r="D36" s="30">
        <v>195</v>
      </c>
      <c r="E36" s="47">
        <v>0</v>
      </c>
      <c r="F36" s="17">
        <f t="shared" ref="F36:F43" si="2">D36+E36</f>
        <v>195</v>
      </c>
      <c r="G36" s="21">
        <f t="shared" si="1"/>
        <v>668972</v>
      </c>
    </row>
    <row r="37" spans="1:7" ht="15" customHeight="1" x14ac:dyDescent="0.3">
      <c r="A37" s="10"/>
      <c r="B37" s="16">
        <v>31</v>
      </c>
      <c r="C37" s="54">
        <v>43735</v>
      </c>
      <c r="D37" s="30">
        <v>119</v>
      </c>
      <c r="E37" s="47">
        <v>1565</v>
      </c>
      <c r="F37" s="17">
        <f t="shared" si="2"/>
        <v>1684</v>
      </c>
      <c r="G37" s="21">
        <f t="shared" si="1"/>
        <v>670656</v>
      </c>
    </row>
    <row r="38" spans="1:7" ht="15" customHeight="1" x14ac:dyDescent="0.3">
      <c r="A38" s="10"/>
      <c r="B38" s="18">
        <v>32</v>
      </c>
      <c r="C38" s="54">
        <v>43742</v>
      </c>
      <c r="D38" s="27">
        <v>63</v>
      </c>
      <c r="E38" s="47">
        <v>-3</v>
      </c>
      <c r="F38" s="17">
        <f t="shared" si="2"/>
        <v>60</v>
      </c>
      <c r="G38" s="21">
        <f t="shared" si="1"/>
        <v>670716</v>
      </c>
    </row>
    <row r="39" spans="1:7" ht="15" customHeight="1" x14ac:dyDescent="0.3">
      <c r="A39" s="10"/>
      <c r="B39" s="18">
        <v>33</v>
      </c>
      <c r="C39" s="54">
        <v>43749</v>
      </c>
      <c r="D39" s="27">
        <v>477</v>
      </c>
      <c r="E39" s="27">
        <v>0</v>
      </c>
      <c r="F39" s="17">
        <f t="shared" si="2"/>
        <v>477</v>
      </c>
      <c r="G39" s="21">
        <f t="shared" si="1"/>
        <v>671193</v>
      </c>
    </row>
    <row r="40" spans="1:7" ht="15" customHeight="1" x14ac:dyDescent="0.3">
      <c r="A40" s="10"/>
      <c r="B40" s="20">
        <v>34</v>
      </c>
      <c r="C40" s="54">
        <v>43756</v>
      </c>
      <c r="D40" s="27">
        <v>352</v>
      </c>
      <c r="E40" s="27">
        <v>0</v>
      </c>
      <c r="F40" s="17">
        <f t="shared" si="2"/>
        <v>352</v>
      </c>
      <c r="G40" s="21">
        <f t="shared" si="1"/>
        <v>671545</v>
      </c>
    </row>
    <row r="41" spans="1:7" ht="15" customHeight="1" x14ac:dyDescent="0.3">
      <c r="A41" s="10"/>
      <c r="B41" s="16">
        <v>35</v>
      </c>
      <c r="C41" s="54">
        <v>43763</v>
      </c>
      <c r="D41" s="30">
        <v>261</v>
      </c>
      <c r="E41" s="27">
        <v>1307</v>
      </c>
      <c r="F41" s="17">
        <f t="shared" si="2"/>
        <v>1568</v>
      </c>
      <c r="G41" s="21">
        <f t="shared" si="1"/>
        <v>673113</v>
      </c>
    </row>
    <row r="42" spans="1:7" ht="15" customHeight="1" x14ac:dyDescent="0.3">
      <c r="A42" s="10"/>
      <c r="B42" s="18">
        <v>36</v>
      </c>
      <c r="C42" s="54">
        <v>43770</v>
      </c>
      <c r="D42" s="30">
        <v>143</v>
      </c>
      <c r="E42" s="27">
        <v>-133</v>
      </c>
      <c r="F42" s="17">
        <f t="shared" si="2"/>
        <v>10</v>
      </c>
      <c r="G42" s="21">
        <f t="shared" si="1"/>
        <v>673123</v>
      </c>
    </row>
    <row r="43" spans="1:7" ht="15" customHeight="1" x14ac:dyDescent="0.3">
      <c r="A43" s="10"/>
      <c r="B43" s="18">
        <v>37</v>
      </c>
      <c r="C43" s="54">
        <v>43777</v>
      </c>
      <c r="D43" s="30">
        <v>74</v>
      </c>
      <c r="E43" s="27">
        <v>0</v>
      </c>
      <c r="F43" s="17">
        <f t="shared" si="2"/>
        <v>74</v>
      </c>
      <c r="G43" s="21">
        <f t="shared" si="1"/>
        <v>673197</v>
      </c>
    </row>
    <row r="44" spans="1:7" ht="15" customHeight="1" x14ac:dyDescent="0.3">
      <c r="A44" s="10"/>
      <c r="B44" s="20">
        <v>38</v>
      </c>
      <c r="C44" s="54">
        <v>43784</v>
      </c>
      <c r="D44" s="30">
        <v>25</v>
      </c>
      <c r="E44" s="27">
        <v>0</v>
      </c>
      <c r="F44" s="17">
        <f t="shared" ref="F44:F49" si="3">D44+E44</f>
        <v>25</v>
      </c>
      <c r="G44" s="21">
        <f t="shared" ref="G44:G52" si="4">G43+F44</f>
        <v>673222</v>
      </c>
    </row>
    <row r="45" spans="1:7" ht="15" customHeight="1" x14ac:dyDescent="0.3">
      <c r="A45" s="10"/>
      <c r="B45" s="16">
        <v>39</v>
      </c>
      <c r="C45" s="54">
        <v>43791</v>
      </c>
      <c r="D45" s="30">
        <v>88</v>
      </c>
      <c r="E45" s="27">
        <v>0</v>
      </c>
      <c r="F45" s="17">
        <f t="shared" si="3"/>
        <v>88</v>
      </c>
      <c r="G45" s="21">
        <f t="shared" si="4"/>
        <v>673310</v>
      </c>
    </row>
    <row r="46" spans="1:7" ht="15" customHeight="1" x14ac:dyDescent="0.3">
      <c r="A46" s="10"/>
      <c r="B46" s="18">
        <v>40</v>
      </c>
      <c r="C46" s="54">
        <v>43798</v>
      </c>
      <c r="D46" s="30">
        <v>345</v>
      </c>
      <c r="E46" s="27">
        <v>295</v>
      </c>
      <c r="F46" s="17">
        <f t="shared" si="3"/>
        <v>640</v>
      </c>
      <c r="G46" s="21">
        <f t="shared" si="4"/>
        <v>673950</v>
      </c>
    </row>
    <row r="47" spans="1:7" ht="15" customHeight="1" x14ac:dyDescent="0.3">
      <c r="A47" s="10"/>
      <c r="B47" s="18">
        <v>41</v>
      </c>
      <c r="C47" s="54">
        <v>43805</v>
      </c>
      <c r="D47" s="30">
        <v>280</v>
      </c>
      <c r="E47" s="27">
        <v>-1</v>
      </c>
      <c r="F47" s="17">
        <f t="shared" si="3"/>
        <v>279</v>
      </c>
      <c r="G47" s="21">
        <f t="shared" si="4"/>
        <v>674229</v>
      </c>
    </row>
    <row r="48" spans="1:7" ht="15" customHeight="1" x14ac:dyDescent="0.3">
      <c r="A48" s="10"/>
      <c r="B48" s="20">
        <v>42</v>
      </c>
      <c r="C48" s="54">
        <v>43812</v>
      </c>
      <c r="D48" s="30">
        <v>139</v>
      </c>
      <c r="E48" s="27">
        <v>0</v>
      </c>
      <c r="F48" s="17">
        <f t="shared" si="3"/>
        <v>139</v>
      </c>
      <c r="G48" s="21">
        <f t="shared" si="4"/>
        <v>674368</v>
      </c>
    </row>
    <row r="49" spans="1:8" ht="14.4" x14ac:dyDescent="0.3">
      <c r="A49" s="10"/>
      <c r="B49" s="16">
        <v>43</v>
      </c>
      <c r="C49" s="54">
        <v>43819</v>
      </c>
      <c r="D49" s="30">
        <v>46</v>
      </c>
      <c r="E49" s="27">
        <v>0</v>
      </c>
      <c r="F49" s="17">
        <f t="shared" si="3"/>
        <v>46</v>
      </c>
      <c r="G49" s="21">
        <f t="shared" si="4"/>
        <v>674414</v>
      </c>
    </row>
    <row r="50" spans="1:8" ht="15" customHeight="1" x14ac:dyDescent="0.3">
      <c r="A50" s="10"/>
      <c r="B50" s="18">
        <v>44</v>
      </c>
      <c r="C50" s="54">
        <v>43826</v>
      </c>
      <c r="D50" s="30">
        <v>79</v>
      </c>
      <c r="E50" s="27">
        <v>-87</v>
      </c>
      <c r="F50" s="17">
        <f t="shared" ref="F50:F56" si="5">D50+E50</f>
        <v>-8</v>
      </c>
      <c r="G50" s="21">
        <f t="shared" si="4"/>
        <v>674406</v>
      </c>
    </row>
    <row r="51" spans="1:8" ht="15" customHeight="1" x14ac:dyDescent="0.3">
      <c r="A51" s="10"/>
      <c r="B51" s="18">
        <v>45</v>
      </c>
      <c r="C51" s="54">
        <v>43833</v>
      </c>
      <c r="D51" s="30">
        <v>84</v>
      </c>
      <c r="E51" s="27">
        <v>0</v>
      </c>
      <c r="F51" s="17">
        <f t="shared" si="5"/>
        <v>84</v>
      </c>
      <c r="G51" s="21">
        <f t="shared" si="4"/>
        <v>674490</v>
      </c>
    </row>
    <row r="52" spans="1:8" ht="15" customHeight="1" x14ac:dyDescent="0.3">
      <c r="A52" s="10"/>
      <c r="B52" s="20">
        <v>46</v>
      </c>
      <c r="C52" s="54">
        <v>43840</v>
      </c>
      <c r="D52" s="30">
        <v>127</v>
      </c>
      <c r="E52" s="27">
        <v>0</v>
      </c>
      <c r="F52" s="17">
        <f t="shared" si="5"/>
        <v>127</v>
      </c>
      <c r="G52" s="21">
        <f t="shared" si="4"/>
        <v>674617</v>
      </c>
    </row>
    <row r="53" spans="1:8" ht="15" customHeight="1" x14ac:dyDescent="0.3">
      <c r="A53" s="10"/>
      <c r="B53" s="16">
        <v>47</v>
      </c>
      <c r="C53" s="54">
        <v>43847</v>
      </c>
      <c r="D53" s="30">
        <v>117</v>
      </c>
      <c r="E53" s="27">
        <v>0</v>
      </c>
      <c r="F53" s="17">
        <f t="shared" si="5"/>
        <v>117</v>
      </c>
      <c r="G53" s="21">
        <f t="shared" ref="G53:G58" si="6">G52+F53</f>
        <v>674734</v>
      </c>
    </row>
    <row r="54" spans="1:8" ht="15" customHeight="1" x14ac:dyDescent="0.3">
      <c r="A54" s="10"/>
      <c r="B54" s="18">
        <v>48</v>
      </c>
      <c r="C54" s="54">
        <v>43854</v>
      </c>
      <c r="D54" s="30">
        <v>31</v>
      </c>
      <c r="E54" s="27">
        <v>0</v>
      </c>
      <c r="F54" s="17">
        <f t="shared" si="5"/>
        <v>31</v>
      </c>
      <c r="G54" s="21">
        <f t="shared" si="6"/>
        <v>674765</v>
      </c>
    </row>
    <row r="55" spans="1:8" s="1" customFormat="1" ht="15" customHeight="1" x14ac:dyDescent="0.3">
      <c r="A55" s="13"/>
      <c r="B55" s="18">
        <v>49</v>
      </c>
      <c r="C55" s="54">
        <v>43861</v>
      </c>
      <c r="D55" s="30">
        <v>231</v>
      </c>
      <c r="E55" s="27">
        <v>2066</v>
      </c>
      <c r="F55" s="17">
        <f t="shared" si="5"/>
        <v>2297</v>
      </c>
      <c r="G55" s="21">
        <f t="shared" si="6"/>
        <v>677062</v>
      </c>
      <c r="H55" s="2"/>
    </row>
    <row r="56" spans="1:8" ht="15" customHeight="1" x14ac:dyDescent="0.3">
      <c r="A56" s="10"/>
      <c r="B56" s="20">
        <v>50</v>
      </c>
      <c r="C56" s="54">
        <v>43868</v>
      </c>
      <c r="D56" s="30">
        <v>192</v>
      </c>
      <c r="E56" s="27">
        <v>0</v>
      </c>
      <c r="F56" s="17">
        <f t="shared" si="5"/>
        <v>192</v>
      </c>
      <c r="G56" s="21">
        <f t="shared" si="6"/>
        <v>677254</v>
      </c>
    </row>
    <row r="57" spans="1:8" ht="15" customHeight="1" x14ac:dyDescent="0.3">
      <c r="A57" s="10"/>
      <c r="B57" s="16">
        <v>51</v>
      </c>
      <c r="C57" s="54">
        <v>43875</v>
      </c>
      <c r="D57" s="30">
        <v>30</v>
      </c>
      <c r="E57" s="27">
        <v>0</v>
      </c>
      <c r="F57" s="17">
        <f>D57+E57</f>
        <v>30</v>
      </c>
      <c r="G57" s="21">
        <f t="shared" si="6"/>
        <v>677284</v>
      </c>
    </row>
    <row r="58" spans="1:8" ht="15" customHeight="1" x14ac:dyDescent="0.3">
      <c r="A58" s="10"/>
      <c r="B58" s="18">
        <v>52</v>
      </c>
      <c r="C58" s="54">
        <v>43882</v>
      </c>
      <c r="D58" s="30">
        <v>178</v>
      </c>
      <c r="E58" s="27">
        <v>0</v>
      </c>
      <c r="F58" s="17">
        <f>D58+E58</f>
        <v>178</v>
      </c>
      <c r="G58" s="21">
        <f t="shared" si="6"/>
        <v>677462</v>
      </c>
    </row>
    <row r="59" spans="1:8" ht="14.4" x14ac:dyDescent="0.3">
      <c r="A59" s="10"/>
      <c r="B59" s="18">
        <v>53</v>
      </c>
      <c r="C59" s="54">
        <v>43889</v>
      </c>
      <c r="D59" s="30">
        <v>33</v>
      </c>
      <c r="E59" s="27">
        <v>0</v>
      </c>
      <c r="F59" s="17">
        <f>D59+E59</f>
        <v>33</v>
      </c>
      <c r="G59" s="21">
        <f>G58+F59</f>
        <v>677495</v>
      </c>
    </row>
    <row r="60" spans="1:8" ht="13.8" x14ac:dyDescent="0.25">
      <c r="A60" s="10"/>
      <c r="B60" s="10"/>
      <c r="C60" s="51"/>
      <c r="D60" s="32"/>
      <c r="E60" s="22"/>
      <c r="F60" s="23"/>
      <c r="G60" s="24"/>
    </row>
    <row r="61" spans="1:8" ht="13.8" x14ac:dyDescent="0.25">
      <c r="A61" s="10"/>
      <c r="B61" s="10"/>
      <c r="C61" s="51"/>
      <c r="D61" s="32"/>
      <c r="E61" s="22"/>
      <c r="F61" s="23"/>
      <c r="G61" s="24"/>
    </row>
    <row r="62" spans="1:8" ht="13.8" x14ac:dyDescent="0.25">
      <c r="A62" s="10"/>
      <c r="B62" s="10"/>
      <c r="C62" s="51"/>
      <c r="D62" s="32"/>
      <c r="E62" s="22"/>
      <c r="F62" s="23"/>
      <c r="G62" s="24"/>
    </row>
    <row r="63" spans="1:8" ht="13.8" x14ac:dyDescent="0.25">
      <c r="A63" s="10"/>
      <c r="B63" s="10"/>
      <c r="C63" s="51"/>
      <c r="D63" s="32"/>
      <c r="E63" s="22"/>
      <c r="F63" s="23"/>
      <c r="G63" s="24"/>
    </row>
    <row r="64" spans="1:8" ht="13.8" x14ac:dyDescent="0.25">
      <c r="A64" s="10"/>
      <c r="B64" s="10"/>
      <c r="C64" s="51"/>
      <c r="D64" s="32"/>
      <c r="E64" s="22"/>
      <c r="F64" s="23"/>
      <c r="G64" s="24"/>
    </row>
    <row r="65" spans="4:7" x14ac:dyDescent="0.2">
      <c r="D65" s="33"/>
      <c r="E65" s="5"/>
      <c r="F65" s="8"/>
      <c r="G65" s="6"/>
    </row>
    <row r="66" spans="4:7" x14ac:dyDescent="0.2">
      <c r="D66" s="33"/>
      <c r="E66" s="5"/>
      <c r="F66" s="8"/>
      <c r="G66" s="6"/>
    </row>
    <row r="67" spans="4:7" x14ac:dyDescent="0.2">
      <c r="D67" s="33"/>
      <c r="E67" s="5"/>
      <c r="F67" s="8"/>
      <c r="G67" s="6"/>
    </row>
    <row r="68" spans="4:7" x14ac:dyDescent="0.2">
      <c r="D68" s="33"/>
      <c r="E68" s="5"/>
      <c r="F68" s="8"/>
      <c r="G68" s="6"/>
    </row>
    <row r="69" spans="4:7" x14ac:dyDescent="0.2">
      <c r="D69" s="33"/>
      <c r="E69" s="5"/>
      <c r="F69" s="8"/>
      <c r="G69" s="6"/>
    </row>
    <row r="70" spans="4:7" x14ac:dyDescent="0.2">
      <c r="D70" s="33"/>
      <c r="E70" s="5"/>
      <c r="F70" s="8"/>
      <c r="G70" s="6"/>
    </row>
    <row r="71" spans="4:7" x14ac:dyDescent="0.2">
      <c r="D71" s="33"/>
      <c r="E71" s="5"/>
      <c r="F71" s="8"/>
      <c r="G71" s="6"/>
    </row>
    <row r="72" spans="4:7" x14ac:dyDescent="0.2">
      <c r="D72" s="33"/>
      <c r="E72" s="5"/>
      <c r="F72" s="8"/>
      <c r="G72" s="6"/>
    </row>
    <row r="73" spans="4:7" x14ac:dyDescent="0.2">
      <c r="D73" s="33"/>
      <c r="E73" s="5"/>
      <c r="F73" s="8"/>
      <c r="G73" s="6"/>
    </row>
    <row r="74" spans="4:7" x14ac:dyDescent="0.2">
      <c r="D74" s="33"/>
      <c r="E74" s="5"/>
      <c r="F74" s="8"/>
      <c r="G74" s="6"/>
    </row>
    <row r="75" spans="4:7" x14ac:dyDescent="0.2">
      <c r="D75" s="33"/>
      <c r="E75" s="5"/>
      <c r="F75" s="8"/>
      <c r="G75" s="6"/>
    </row>
    <row r="76" spans="4:7" x14ac:dyDescent="0.2">
      <c r="D76" s="33"/>
      <c r="E76" s="5"/>
      <c r="F76" s="8"/>
      <c r="G76" s="6"/>
    </row>
    <row r="77" spans="4:7" x14ac:dyDescent="0.2">
      <c r="D77" s="33"/>
      <c r="E77" s="5"/>
      <c r="F77" s="8"/>
      <c r="G77" s="6"/>
    </row>
    <row r="78" spans="4:7" x14ac:dyDescent="0.2">
      <c r="D78" s="33"/>
      <c r="E78" s="5"/>
      <c r="F78" s="8"/>
      <c r="G78" s="6"/>
    </row>
    <row r="79" spans="4:7" x14ac:dyDescent="0.2">
      <c r="D79" s="33"/>
      <c r="E79" s="5"/>
      <c r="F79" s="8"/>
      <c r="G79" s="6"/>
    </row>
    <row r="80" spans="4:7" x14ac:dyDescent="0.2">
      <c r="D80" s="33"/>
      <c r="E80" s="5"/>
      <c r="F80" s="8"/>
      <c r="G80" s="6"/>
    </row>
    <row r="81" spans="4:7" x14ac:dyDescent="0.2">
      <c r="D81" s="33"/>
      <c r="E81" s="5"/>
      <c r="F81" s="8"/>
      <c r="G81" s="6"/>
    </row>
    <row r="82" spans="4:7" x14ac:dyDescent="0.2">
      <c r="D82" s="33"/>
      <c r="E82" s="5"/>
      <c r="F82" s="8"/>
      <c r="G82" s="6"/>
    </row>
    <row r="83" spans="4:7" x14ac:dyDescent="0.2">
      <c r="D83" s="33"/>
      <c r="E83" s="5"/>
      <c r="F83" s="8"/>
      <c r="G83" s="6"/>
    </row>
    <row r="84" spans="4:7" x14ac:dyDescent="0.2">
      <c r="D84" s="33"/>
      <c r="E84" s="5"/>
      <c r="F84" s="8"/>
      <c r="G84" s="6"/>
    </row>
    <row r="85" spans="4:7" x14ac:dyDescent="0.2">
      <c r="D85" s="33"/>
      <c r="E85" s="5"/>
      <c r="F85" s="8"/>
      <c r="G85" s="6"/>
    </row>
    <row r="86" spans="4:7" x14ac:dyDescent="0.2">
      <c r="D86" s="33"/>
      <c r="E86" s="5"/>
      <c r="F86" s="8"/>
      <c r="G86" s="6"/>
    </row>
    <row r="87" spans="4:7" x14ac:dyDescent="0.2">
      <c r="D87" s="33"/>
      <c r="E87" s="5"/>
      <c r="F87" s="8"/>
      <c r="G87" s="6"/>
    </row>
    <row r="88" spans="4:7" x14ac:dyDescent="0.2">
      <c r="D88" s="33"/>
      <c r="E88" s="5"/>
      <c r="F88" s="8"/>
      <c r="G88" s="6"/>
    </row>
    <row r="89" spans="4:7" x14ac:dyDescent="0.2">
      <c r="D89" s="33"/>
      <c r="E89" s="5"/>
      <c r="F89" s="8"/>
      <c r="G89" s="6"/>
    </row>
    <row r="90" spans="4:7" x14ac:dyDescent="0.2">
      <c r="D90" s="33"/>
      <c r="E90" s="5"/>
      <c r="F90" s="8"/>
      <c r="G90" s="6"/>
    </row>
  </sheetData>
  <mergeCells count="3">
    <mergeCell ref="D3:G3"/>
    <mergeCell ref="B2:G2"/>
    <mergeCell ref="B6:G6"/>
  </mergeCells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0284-9DFC-441F-B906-3165D4CA091A}">
  <sheetPr>
    <pageSetUpPr fitToPage="1"/>
  </sheetPr>
  <dimension ref="A1:I90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13" sqref="K13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55" bestFit="1" customWidth="1"/>
    <col min="4" max="4" width="13.33203125" style="31" customWidth="1"/>
    <col min="5" max="5" width="12" style="2" customWidth="1"/>
    <col min="6" max="6" width="13.33203125" style="9" customWidth="1"/>
    <col min="7" max="7" width="12.33203125" style="7" customWidth="1"/>
    <col min="8" max="8" width="30" style="2" customWidth="1"/>
    <col min="9" max="9" width="30.44140625" style="2" customWidth="1"/>
    <col min="10" max="10" width="12.33203125" style="2" bestFit="1" customWidth="1"/>
    <col min="11" max="11" width="12.109375" style="2" bestFit="1" customWidth="1"/>
    <col min="12" max="12" width="13.109375" style="2" bestFit="1" customWidth="1"/>
    <col min="13" max="13" width="36" style="2" customWidth="1"/>
    <col min="14" max="16384" width="8.6640625" style="2"/>
  </cols>
  <sheetData>
    <row r="1" spans="1:7" ht="13.8" x14ac:dyDescent="0.25">
      <c r="A1" s="10"/>
      <c r="B1" s="10"/>
      <c r="C1" s="51"/>
      <c r="D1" s="28"/>
      <c r="E1" s="10"/>
      <c r="F1" s="11"/>
      <c r="G1" s="12"/>
    </row>
    <row r="2" spans="1:7" ht="24" customHeight="1" thickBot="1" x14ac:dyDescent="0.3">
      <c r="A2" s="10"/>
      <c r="B2" s="174" t="s">
        <v>25</v>
      </c>
      <c r="C2" s="174"/>
      <c r="D2" s="174"/>
      <c r="E2" s="174"/>
      <c r="F2" s="174"/>
      <c r="G2" s="174"/>
    </row>
    <row r="3" spans="1:7" s="3" customFormat="1" ht="18.600000000000001" thickTop="1" thickBot="1" x14ac:dyDescent="0.35">
      <c r="A3" s="13"/>
      <c r="B3" s="14"/>
      <c r="C3" s="52"/>
      <c r="D3" s="173" t="s">
        <v>26</v>
      </c>
      <c r="E3" s="173"/>
      <c r="F3" s="173"/>
      <c r="G3" s="173"/>
    </row>
    <row r="4" spans="1:7" s="1" customFormat="1" ht="29.4" thickBot="1" x14ac:dyDescent="0.3">
      <c r="A4" s="13"/>
      <c r="B4" s="15" t="s">
        <v>27</v>
      </c>
      <c r="C4" s="53" t="s">
        <v>28</v>
      </c>
      <c r="D4" s="29" t="s">
        <v>29</v>
      </c>
      <c r="E4" s="15" t="s">
        <v>30</v>
      </c>
      <c r="F4" s="15" t="s">
        <v>31</v>
      </c>
      <c r="G4" s="15" t="s">
        <v>32</v>
      </c>
    </row>
    <row r="5" spans="1:7" s="1" customFormat="1" ht="29.4" thickBot="1" x14ac:dyDescent="0.3">
      <c r="A5" s="13"/>
      <c r="B5" s="15" t="s">
        <v>33</v>
      </c>
      <c r="C5" s="53" t="s">
        <v>34</v>
      </c>
      <c r="D5" s="29" t="s">
        <v>35</v>
      </c>
      <c r="E5" s="15" t="s">
        <v>36</v>
      </c>
      <c r="F5" s="15" t="s">
        <v>37</v>
      </c>
      <c r="G5" s="15" t="s">
        <v>38</v>
      </c>
    </row>
    <row r="6" spans="1:7" ht="20.25" customHeight="1" thickBot="1" x14ac:dyDescent="0.35">
      <c r="A6" s="10"/>
      <c r="B6" s="175" t="s">
        <v>77</v>
      </c>
      <c r="C6" s="176"/>
      <c r="D6" s="176"/>
      <c r="E6" s="176"/>
      <c r="F6" s="176"/>
      <c r="G6" s="176"/>
    </row>
    <row r="7" spans="1:7" ht="14.4" x14ac:dyDescent="0.3">
      <c r="A7" s="10"/>
      <c r="B7" s="18">
        <v>1</v>
      </c>
      <c r="C7" s="54">
        <v>43896</v>
      </c>
      <c r="D7" s="47">
        <v>134</v>
      </c>
      <c r="E7" s="47">
        <v>-100</v>
      </c>
      <c r="F7" s="17">
        <f t="shared" ref="F7:F14" si="0">D7+E7</f>
        <v>34</v>
      </c>
      <c r="G7" s="19">
        <f>F7</f>
        <v>34</v>
      </c>
    </row>
    <row r="8" spans="1:7" ht="14.4" x14ac:dyDescent="0.3">
      <c r="A8" s="10"/>
      <c r="B8" s="20">
        <v>2</v>
      </c>
      <c r="C8" s="54">
        <v>43903</v>
      </c>
      <c r="D8" s="47">
        <v>558</v>
      </c>
      <c r="E8" s="47">
        <v>0</v>
      </c>
      <c r="F8" s="17">
        <f t="shared" si="0"/>
        <v>558</v>
      </c>
      <c r="G8" s="60">
        <f t="shared" ref="G8:G13" si="1">G7+F8</f>
        <v>592</v>
      </c>
    </row>
    <row r="9" spans="1:7" ht="14.4" x14ac:dyDescent="0.3">
      <c r="A9" s="10"/>
      <c r="B9" s="16">
        <v>3</v>
      </c>
      <c r="C9" s="54">
        <v>43910</v>
      </c>
      <c r="D9" s="47">
        <v>434</v>
      </c>
      <c r="E9" s="47">
        <v>0</v>
      </c>
      <c r="F9" s="17">
        <f t="shared" si="0"/>
        <v>434</v>
      </c>
      <c r="G9" s="60">
        <f t="shared" si="1"/>
        <v>1026</v>
      </c>
    </row>
    <row r="10" spans="1:7" ht="14.4" x14ac:dyDescent="0.3">
      <c r="A10" s="10"/>
      <c r="B10" s="18">
        <v>4</v>
      </c>
      <c r="C10" s="54">
        <v>43917</v>
      </c>
      <c r="D10" s="47">
        <v>3031</v>
      </c>
      <c r="E10" s="47">
        <v>4079</v>
      </c>
      <c r="F10" s="17">
        <f t="shared" si="0"/>
        <v>7110</v>
      </c>
      <c r="G10" s="60">
        <f t="shared" si="1"/>
        <v>8136</v>
      </c>
    </row>
    <row r="11" spans="1:7" ht="14.4" x14ac:dyDescent="0.3">
      <c r="A11" s="10"/>
      <c r="B11" s="18">
        <v>5</v>
      </c>
      <c r="C11" s="54">
        <v>43924</v>
      </c>
      <c r="D11" s="47">
        <v>4200</v>
      </c>
      <c r="E11" s="47">
        <v>-2604</v>
      </c>
      <c r="F11" s="17">
        <f t="shared" si="0"/>
        <v>1596</v>
      </c>
      <c r="G11" s="60">
        <f t="shared" si="1"/>
        <v>9732</v>
      </c>
    </row>
    <row r="12" spans="1:7" ht="14.4" x14ac:dyDescent="0.3">
      <c r="A12" s="10"/>
      <c r="B12" s="20">
        <v>6</v>
      </c>
      <c r="C12" s="54">
        <v>43931</v>
      </c>
      <c r="D12" s="47">
        <v>8058</v>
      </c>
      <c r="E12" s="47">
        <v>0</v>
      </c>
      <c r="F12" s="17">
        <f t="shared" si="0"/>
        <v>8058</v>
      </c>
      <c r="G12" s="60">
        <f t="shared" si="1"/>
        <v>17790</v>
      </c>
    </row>
    <row r="13" spans="1:7" ht="14.4" x14ac:dyDescent="0.3">
      <c r="A13" s="10"/>
      <c r="B13" s="16">
        <v>7</v>
      </c>
      <c r="C13" s="54">
        <v>43938</v>
      </c>
      <c r="D13" s="47">
        <v>7353</v>
      </c>
      <c r="E13" s="47">
        <v>0</v>
      </c>
      <c r="F13" s="17">
        <f t="shared" si="0"/>
        <v>7353</v>
      </c>
      <c r="G13" s="60">
        <f t="shared" si="1"/>
        <v>25143</v>
      </c>
    </row>
    <row r="14" spans="1:7" ht="14.4" x14ac:dyDescent="0.3">
      <c r="A14" s="10"/>
      <c r="B14" s="18">
        <v>8</v>
      </c>
      <c r="C14" s="54">
        <v>43945</v>
      </c>
      <c r="D14" s="47">
        <v>27491</v>
      </c>
      <c r="E14" s="47">
        <v>21155</v>
      </c>
      <c r="F14" s="17">
        <f t="shared" si="0"/>
        <v>48646</v>
      </c>
      <c r="G14" s="60">
        <f t="shared" ref="G14:G19" si="2">G13+F14</f>
        <v>73789</v>
      </c>
    </row>
    <row r="15" spans="1:7" ht="13.5" customHeight="1" x14ac:dyDescent="0.3">
      <c r="A15" s="10"/>
      <c r="B15" s="18">
        <v>9</v>
      </c>
      <c r="C15" s="54">
        <v>43952</v>
      </c>
      <c r="D15" s="47">
        <v>3180</v>
      </c>
      <c r="E15" s="47">
        <v>-2160</v>
      </c>
      <c r="F15" s="17">
        <f t="shared" ref="F15:F20" si="3">D15+E15</f>
        <v>1020</v>
      </c>
      <c r="G15" s="60">
        <f t="shared" si="2"/>
        <v>74809</v>
      </c>
    </row>
    <row r="16" spans="1:7" ht="14.4" x14ac:dyDescent="0.3">
      <c r="A16" s="10"/>
      <c r="B16" s="20">
        <v>10</v>
      </c>
      <c r="C16" s="54">
        <v>43959</v>
      </c>
      <c r="D16" s="47">
        <v>65843</v>
      </c>
      <c r="E16" s="47">
        <v>0</v>
      </c>
      <c r="F16" s="17">
        <f t="shared" si="3"/>
        <v>65843</v>
      </c>
      <c r="G16" s="60">
        <f t="shared" si="2"/>
        <v>140652</v>
      </c>
    </row>
    <row r="17" spans="1:9" ht="14.4" x14ac:dyDescent="0.3">
      <c r="A17" s="10"/>
      <c r="B17" s="16">
        <v>11</v>
      </c>
      <c r="C17" s="54">
        <v>43966</v>
      </c>
      <c r="D17" s="47">
        <v>70700</v>
      </c>
      <c r="E17" s="47">
        <v>0</v>
      </c>
      <c r="F17" s="17">
        <f t="shared" si="3"/>
        <v>70700</v>
      </c>
      <c r="G17" s="60">
        <f t="shared" si="2"/>
        <v>211352</v>
      </c>
    </row>
    <row r="18" spans="1:9" ht="14.4" x14ac:dyDescent="0.3">
      <c r="A18" s="10"/>
      <c r="B18" s="18">
        <v>12</v>
      </c>
      <c r="C18" s="54">
        <v>43973</v>
      </c>
      <c r="D18" s="47">
        <v>65686</v>
      </c>
      <c r="E18" s="47">
        <v>0</v>
      </c>
      <c r="F18" s="17">
        <f t="shared" si="3"/>
        <v>65686</v>
      </c>
      <c r="G18" s="60">
        <f t="shared" si="2"/>
        <v>277038</v>
      </c>
    </row>
    <row r="19" spans="1:9" ht="14.4" x14ac:dyDescent="0.3">
      <c r="A19" s="10"/>
      <c r="B19" s="18">
        <v>13</v>
      </c>
      <c r="C19" s="54">
        <v>43980</v>
      </c>
      <c r="D19" s="47">
        <v>60066</v>
      </c>
      <c r="E19" s="47">
        <v>44482</v>
      </c>
      <c r="F19" s="17">
        <f t="shared" si="3"/>
        <v>104548</v>
      </c>
      <c r="G19" s="60">
        <f t="shared" si="2"/>
        <v>381586</v>
      </c>
    </row>
    <row r="20" spans="1:9" ht="14.4" x14ac:dyDescent="0.3">
      <c r="A20" s="10"/>
      <c r="B20" s="20">
        <v>14</v>
      </c>
      <c r="C20" s="54">
        <v>43987</v>
      </c>
      <c r="D20" s="47">
        <v>71181</v>
      </c>
      <c r="E20" s="47">
        <v>-4622</v>
      </c>
      <c r="F20" s="17">
        <f t="shared" si="3"/>
        <v>66559</v>
      </c>
      <c r="G20" s="60">
        <f t="shared" ref="G20:G25" si="4">G19+F20</f>
        <v>448145</v>
      </c>
    </row>
    <row r="21" spans="1:9" ht="14.4" x14ac:dyDescent="0.3">
      <c r="A21" s="10"/>
      <c r="B21" s="16">
        <v>15</v>
      </c>
      <c r="C21" s="54">
        <v>43994</v>
      </c>
      <c r="D21" s="47">
        <v>67959</v>
      </c>
      <c r="E21" s="47">
        <v>6808</v>
      </c>
      <c r="F21" s="17">
        <f t="shared" ref="F21:F28" si="5">D21+E21</f>
        <v>74767</v>
      </c>
      <c r="G21" s="60">
        <f t="shared" si="4"/>
        <v>522912</v>
      </c>
    </row>
    <row r="22" spans="1:9" ht="14.4" x14ac:dyDescent="0.3">
      <c r="A22" s="10"/>
      <c r="B22" s="18">
        <v>16</v>
      </c>
      <c r="C22" s="54">
        <v>44001</v>
      </c>
      <c r="D22" s="47">
        <v>41096</v>
      </c>
      <c r="E22" s="47">
        <v>0</v>
      </c>
      <c r="F22" s="17">
        <f t="shared" si="5"/>
        <v>41096</v>
      </c>
      <c r="G22" s="60">
        <f t="shared" si="4"/>
        <v>564008</v>
      </c>
    </row>
    <row r="23" spans="1:9" ht="14.4" x14ac:dyDescent="0.3">
      <c r="A23" s="10"/>
      <c r="B23" s="18">
        <v>17</v>
      </c>
      <c r="C23" s="54">
        <v>44008</v>
      </c>
      <c r="D23" s="48">
        <v>48485</v>
      </c>
      <c r="E23" s="47">
        <v>66023</v>
      </c>
      <c r="F23" s="17">
        <f t="shared" si="5"/>
        <v>114508</v>
      </c>
      <c r="G23" s="60">
        <f t="shared" si="4"/>
        <v>678516</v>
      </c>
    </row>
    <row r="24" spans="1:9" ht="15" customHeight="1" x14ac:dyDescent="0.3">
      <c r="A24" s="10"/>
      <c r="B24" s="20">
        <v>18</v>
      </c>
      <c r="C24" s="54">
        <v>44015</v>
      </c>
      <c r="D24" s="30">
        <v>25810</v>
      </c>
      <c r="E24" s="47">
        <v>-8703</v>
      </c>
      <c r="F24" s="17">
        <f t="shared" si="5"/>
        <v>17107</v>
      </c>
      <c r="G24" s="60">
        <f t="shared" si="4"/>
        <v>695623</v>
      </c>
    </row>
    <row r="25" spans="1:9" ht="15" customHeight="1" x14ac:dyDescent="0.3">
      <c r="A25" s="10"/>
      <c r="B25" s="16">
        <v>19</v>
      </c>
      <c r="C25" s="54">
        <v>44022</v>
      </c>
      <c r="D25" s="30">
        <v>22591</v>
      </c>
      <c r="E25" s="47">
        <v>926</v>
      </c>
      <c r="F25" s="17">
        <f t="shared" si="5"/>
        <v>23517</v>
      </c>
      <c r="G25" s="60">
        <f t="shared" si="4"/>
        <v>719140</v>
      </c>
    </row>
    <row r="26" spans="1:9" ht="15" customHeight="1" x14ac:dyDescent="0.3">
      <c r="A26" s="10"/>
      <c r="B26" s="18">
        <v>20</v>
      </c>
      <c r="C26" s="54">
        <v>44029</v>
      </c>
      <c r="D26" s="30">
        <v>11134</v>
      </c>
      <c r="E26" s="47">
        <v>231</v>
      </c>
      <c r="F26" s="17">
        <f t="shared" si="5"/>
        <v>11365</v>
      </c>
      <c r="G26" s="60">
        <f t="shared" ref="G26:G31" si="6">G25+F26</f>
        <v>730505</v>
      </c>
    </row>
    <row r="27" spans="1:9" ht="15" customHeight="1" x14ac:dyDescent="0.3">
      <c r="A27" s="10"/>
      <c r="B27" s="18">
        <v>21</v>
      </c>
      <c r="C27" s="54">
        <v>44036</v>
      </c>
      <c r="D27" s="30">
        <v>4720</v>
      </c>
      <c r="E27" s="47">
        <v>0</v>
      </c>
      <c r="F27" s="17">
        <f t="shared" si="5"/>
        <v>4720</v>
      </c>
      <c r="G27" s="60">
        <f t="shared" si="6"/>
        <v>735225</v>
      </c>
    </row>
    <row r="28" spans="1:9" ht="15" customHeight="1" x14ac:dyDescent="0.3">
      <c r="A28" s="10"/>
      <c r="B28" s="20">
        <v>22</v>
      </c>
      <c r="C28" s="54">
        <v>44043</v>
      </c>
      <c r="D28" s="30">
        <v>6801</v>
      </c>
      <c r="E28" s="47">
        <v>30761</v>
      </c>
      <c r="F28" s="17">
        <f t="shared" si="5"/>
        <v>37562</v>
      </c>
      <c r="G28" s="60">
        <f t="shared" si="6"/>
        <v>772787</v>
      </c>
      <c r="I28" s="31"/>
    </row>
    <row r="29" spans="1:9" ht="15" customHeight="1" x14ac:dyDescent="0.3">
      <c r="A29" s="10"/>
      <c r="B29" s="16">
        <v>23</v>
      </c>
      <c r="C29" s="54">
        <v>44050</v>
      </c>
      <c r="D29" s="30">
        <v>714</v>
      </c>
      <c r="E29" s="47">
        <v>0</v>
      </c>
      <c r="F29" s="17">
        <f t="shared" ref="F29:F34" si="7">D29+E29</f>
        <v>714</v>
      </c>
      <c r="G29" s="60">
        <f t="shared" si="6"/>
        <v>773501</v>
      </c>
    </row>
    <row r="30" spans="1:9" ht="15" customHeight="1" x14ac:dyDescent="0.3">
      <c r="A30" s="10"/>
      <c r="B30" s="18">
        <v>24</v>
      </c>
      <c r="C30" s="54">
        <v>44057</v>
      </c>
      <c r="D30" s="30">
        <v>508</v>
      </c>
      <c r="E30" s="47">
        <v>0</v>
      </c>
      <c r="F30" s="17">
        <f t="shared" si="7"/>
        <v>508</v>
      </c>
      <c r="G30" s="60">
        <f t="shared" si="6"/>
        <v>774009</v>
      </c>
    </row>
    <row r="31" spans="1:9" ht="15" customHeight="1" x14ac:dyDescent="0.3">
      <c r="A31" s="10"/>
      <c r="B31" s="18">
        <v>25</v>
      </c>
      <c r="C31" s="54">
        <v>44064</v>
      </c>
      <c r="D31" s="30">
        <v>484</v>
      </c>
      <c r="E31" s="47">
        <v>0</v>
      </c>
      <c r="F31" s="17">
        <f t="shared" si="7"/>
        <v>484</v>
      </c>
      <c r="G31" s="60">
        <f t="shared" si="6"/>
        <v>774493</v>
      </c>
    </row>
    <row r="32" spans="1:9" ht="15" customHeight="1" x14ac:dyDescent="0.3">
      <c r="A32" s="10"/>
      <c r="B32" s="20">
        <v>26</v>
      </c>
      <c r="C32" s="54">
        <v>44071</v>
      </c>
      <c r="D32" s="30">
        <v>1391</v>
      </c>
      <c r="E32" s="47">
        <v>1113</v>
      </c>
      <c r="F32" s="17">
        <f t="shared" si="7"/>
        <v>2504</v>
      </c>
      <c r="G32" s="60">
        <f t="shared" ref="G32:G38" si="8">G31+F32</f>
        <v>776997</v>
      </c>
    </row>
    <row r="33" spans="1:7" ht="15" customHeight="1" x14ac:dyDescent="0.3">
      <c r="A33" s="10"/>
      <c r="B33" s="16">
        <v>27</v>
      </c>
      <c r="C33" s="54">
        <v>44078</v>
      </c>
      <c r="D33" s="30">
        <v>85</v>
      </c>
      <c r="E33" s="47">
        <v>-33</v>
      </c>
      <c r="F33" s="17">
        <f t="shared" si="7"/>
        <v>52</v>
      </c>
      <c r="G33" s="60">
        <f t="shared" si="8"/>
        <v>777049</v>
      </c>
    </row>
    <row r="34" spans="1:7" ht="15" customHeight="1" x14ac:dyDescent="0.3">
      <c r="A34" s="10"/>
      <c r="B34" s="18">
        <v>28</v>
      </c>
      <c r="C34" s="54">
        <v>44085</v>
      </c>
      <c r="D34" s="30">
        <v>415</v>
      </c>
      <c r="E34" s="47">
        <v>0</v>
      </c>
      <c r="F34" s="17">
        <f t="shared" si="7"/>
        <v>415</v>
      </c>
      <c r="G34" s="60">
        <f t="shared" si="8"/>
        <v>777464</v>
      </c>
    </row>
    <row r="35" spans="1:7" ht="16.5" customHeight="1" x14ac:dyDescent="0.3">
      <c r="A35" s="10"/>
      <c r="B35" s="18">
        <v>29</v>
      </c>
      <c r="C35" s="54">
        <v>44092</v>
      </c>
      <c r="D35" s="30">
        <v>473</v>
      </c>
      <c r="E35" s="47">
        <v>0</v>
      </c>
      <c r="F35" s="17">
        <f t="shared" ref="F35:F41" si="9">D35+E35</f>
        <v>473</v>
      </c>
      <c r="G35" s="60">
        <f t="shared" si="8"/>
        <v>777937</v>
      </c>
    </row>
    <row r="36" spans="1:7" ht="17.25" customHeight="1" x14ac:dyDescent="0.3">
      <c r="A36" s="10"/>
      <c r="B36" s="20">
        <v>30</v>
      </c>
      <c r="C36" s="54">
        <v>44099</v>
      </c>
      <c r="D36" s="30">
        <v>249</v>
      </c>
      <c r="E36" s="47">
        <v>1763</v>
      </c>
      <c r="F36" s="17">
        <f t="shared" si="9"/>
        <v>2012</v>
      </c>
      <c r="G36" s="60">
        <f t="shared" si="8"/>
        <v>779949</v>
      </c>
    </row>
    <row r="37" spans="1:7" ht="15" customHeight="1" x14ac:dyDescent="0.3">
      <c r="A37" s="10"/>
      <c r="B37" s="16">
        <v>31</v>
      </c>
      <c r="C37" s="54">
        <v>44106</v>
      </c>
      <c r="D37" s="30">
        <v>147</v>
      </c>
      <c r="E37" s="47">
        <v>-135</v>
      </c>
      <c r="F37" s="17">
        <f t="shared" si="9"/>
        <v>12</v>
      </c>
      <c r="G37" s="60">
        <f t="shared" si="8"/>
        <v>779961</v>
      </c>
    </row>
    <row r="38" spans="1:7" ht="15" customHeight="1" x14ac:dyDescent="0.3">
      <c r="A38" s="10"/>
      <c r="B38" s="18">
        <v>32</v>
      </c>
      <c r="C38" s="54">
        <v>44113</v>
      </c>
      <c r="D38" s="27">
        <v>92</v>
      </c>
      <c r="E38" s="47">
        <v>0</v>
      </c>
      <c r="F38" s="17">
        <f t="shared" si="9"/>
        <v>92</v>
      </c>
      <c r="G38" s="60">
        <f t="shared" si="8"/>
        <v>780053</v>
      </c>
    </row>
    <row r="39" spans="1:7" ht="15" customHeight="1" x14ac:dyDescent="0.3">
      <c r="A39" s="10"/>
      <c r="B39" s="18">
        <v>33</v>
      </c>
      <c r="C39" s="54">
        <v>44120</v>
      </c>
      <c r="D39" s="27">
        <v>21</v>
      </c>
      <c r="E39" s="47">
        <v>1</v>
      </c>
      <c r="F39" s="17">
        <f t="shared" si="9"/>
        <v>22</v>
      </c>
      <c r="G39" s="60">
        <f t="shared" ref="G39:G44" si="10">G38+F39</f>
        <v>780075</v>
      </c>
    </row>
    <row r="40" spans="1:7" ht="15" customHeight="1" x14ac:dyDescent="0.3">
      <c r="A40" s="10"/>
      <c r="B40" s="20">
        <v>34</v>
      </c>
      <c r="C40" s="54">
        <v>44127</v>
      </c>
      <c r="D40" s="27">
        <v>52</v>
      </c>
      <c r="E40" s="47">
        <v>0</v>
      </c>
      <c r="F40" s="17">
        <f t="shared" si="9"/>
        <v>52</v>
      </c>
      <c r="G40" s="60">
        <f t="shared" si="10"/>
        <v>780127</v>
      </c>
    </row>
    <row r="41" spans="1:7" ht="15" customHeight="1" x14ac:dyDescent="0.3">
      <c r="A41" s="10"/>
      <c r="B41" s="16">
        <v>35</v>
      </c>
      <c r="C41" s="54">
        <v>44134</v>
      </c>
      <c r="D41" s="30">
        <v>283</v>
      </c>
      <c r="E41" s="47">
        <v>114</v>
      </c>
      <c r="F41" s="17">
        <f t="shared" si="9"/>
        <v>397</v>
      </c>
      <c r="G41" s="60">
        <f t="shared" si="10"/>
        <v>780524</v>
      </c>
    </row>
    <row r="42" spans="1:7" ht="15" customHeight="1" x14ac:dyDescent="0.3">
      <c r="A42" s="10"/>
      <c r="B42" s="18">
        <v>36</v>
      </c>
      <c r="C42" s="54">
        <v>44141</v>
      </c>
      <c r="D42" s="30">
        <v>349</v>
      </c>
      <c r="E42" s="47">
        <v>-48</v>
      </c>
      <c r="F42" s="17">
        <f t="shared" ref="F42:F47" si="11">D42+E42</f>
        <v>301</v>
      </c>
      <c r="G42" s="60">
        <f t="shared" si="10"/>
        <v>780825</v>
      </c>
    </row>
    <row r="43" spans="1:7" ht="15" customHeight="1" x14ac:dyDescent="0.3">
      <c r="A43" s="10"/>
      <c r="B43" s="18">
        <v>37</v>
      </c>
      <c r="C43" s="54">
        <v>44148</v>
      </c>
      <c r="D43" s="30">
        <v>323</v>
      </c>
      <c r="E43" s="47">
        <v>0</v>
      </c>
      <c r="F43" s="17">
        <f t="shared" si="11"/>
        <v>323</v>
      </c>
      <c r="G43" s="60">
        <f t="shared" si="10"/>
        <v>781148</v>
      </c>
    </row>
    <row r="44" spans="1:7" ht="15" customHeight="1" x14ac:dyDescent="0.3">
      <c r="A44" s="10"/>
      <c r="B44" s="20">
        <v>38</v>
      </c>
      <c r="C44" s="54">
        <v>44155</v>
      </c>
      <c r="D44" s="30">
        <v>382</v>
      </c>
      <c r="E44" s="47">
        <v>0</v>
      </c>
      <c r="F44" s="17">
        <f t="shared" si="11"/>
        <v>382</v>
      </c>
      <c r="G44" s="60">
        <f t="shared" si="10"/>
        <v>781530</v>
      </c>
    </row>
    <row r="45" spans="1:7" ht="15" customHeight="1" x14ac:dyDescent="0.3">
      <c r="A45" s="10"/>
      <c r="B45" s="16">
        <v>39</v>
      </c>
      <c r="C45" s="54">
        <v>44162</v>
      </c>
      <c r="D45" s="30">
        <v>421</v>
      </c>
      <c r="E45" s="47">
        <v>1168</v>
      </c>
      <c r="F45" s="17">
        <f t="shared" si="11"/>
        <v>1589</v>
      </c>
      <c r="G45" s="60">
        <f t="shared" ref="G45:G53" si="12">G44+F45</f>
        <v>783119</v>
      </c>
    </row>
    <row r="46" spans="1:7" ht="15" customHeight="1" x14ac:dyDescent="0.3">
      <c r="A46" s="10"/>
      <c r="B46" s="18">
        <v>40</v>
      </c>
      <c r="C46" s="54">
        <v>44169</v>
      </c>
      <c r="D46" s="30">
        <v>229</v>
      </c>
      <c r="E46" s="47">
        <v>-88</v>
      </c>
      <c r="F46" s="17">
        <f t="shared" si="11"/>
        <v>141</v>
      </c>
      <c r="G46" s="60">
        <f t="shared" si="12"/>
        <v>783260</v>
      </c>
    </row>
    <row r="47" spans="1:7" ht="15" customHeight="1" x14ac:dyDescent="0.3">
      <c r="A47" s="10"/>
      <c r="B47" s="18">
        <v>41</v>
      </c>
      <c r="C47" s="54">
        <v>44176</v>
      </c>
      <c r="D47" s="30">
        <v>214</v>
      </c>
      <c r="E47" s="47">
        <v>0</v>
      </c>
      <c r="F47" s="17">
        <f t="shared" si="11"/>
        <v>214</v>
      </c>
      <c r="G47" s="60">
        <f t="shared" si="12"/>
        <v>783474</v>
      </c>
    </row>
    <row r="48" spans="1:7" ht="15" customHeight="1" x14ac:dyDescent="0.3">
      <c r="A48" s="10"/>
      <c r="B48" s="20">
        <v>42</v>
      </c>
      <c r="C48" s="54">
        <v>44183</v>
      </c>
      <c r="D48" s="30">
        <v>182</v>
      </c>
      <c r="E48" s="47">
        <v>0</v>
      </c>
      <c r="F48" s="17">
        <f t="shared" ref="F48:F53" si="13">D48+E48</f>
        <v>182</v>
      </c>
      <c r="G48" s="60">
        <f t="shared" si="12"/>
        <v>783656</v>
      </c>
    </row>
    <row r="49" spans="1:8" ht="14.4" x14ac:dyDescent="0.3">
      <c r="A49" s="10"/>
      <c r="B49" s="16">
        <v>43</v>
      </c>
      <c r="C49" s="54">
        <v>44190</v>
      </c>
      <c r="D49" s="30">
        <v>14</v>
      </c>
      <c r="E49" s="47">
        <v>441</v>
      </c>
      <c r="F49" s="17">
        <f t="shared" si="13"/>
        <v>455</v>
      </c>
      <c r="G49" s="60">
        <f t="shared" si="12"/>
        <v>784111</v>
      </c>
    </row>
    <row r="50" spans="1:8" ht="15" customHeight="1" x14ac:dyDescent="0.3">
      <c r="A50" s="10"/>
      <c r="B50" s="18">
        <v>44</v>
      </c>
      <c r="C50" s="54">
        <v>44197</v>
      </c>
      <c r="D50" s="30">
        <v>69</v>
      </c>
      <c r="E50" s="47">
        <v>-38</v>
      </c>
      <c r="F50" s="17">
        <f t="shared" si="13"/>
        <v>31</v>
      </c>
      <c r="G50" s="60">
        <f t="shared" si="12"/>
        <v>784142</v>
      </c>
    </row>
    <row r="51" spans="1:8" ht="15" customHeight="1" x14ac:dyDescent="0.3">
      <c r="A51" s="10"/>
      <c r="B51" s="18">
        <v>45</v>
      </c>
      <c r="C51" s="54">
        <v>44204</v>
      </c>
      <c r="D51" s="30">
        <v>64</v>
      </c>
      <c r="E51" s="47">
        <v>0</v>
      </c>
      <c r="F51" s="17">
        <f t="shared" si="13"/>
        <v>64</v>
      </c>
      <c r="G51" s="60">
        <f t="shared" si="12"/>
        <v>784206</v>
      </c>
    </row>
    <row r="52" spans="1:8" ht="15" customHeight="1" x14ac:dyDescent="0.3">
      <c r="A52" s="10"/>
      <c r="B52" s="20">
        <v>46</v>
      </c>
      <c r="C52" s="54">
        <v>44211</v>
      </c>
      <c r="D52" s="30">
        <v>72</v>
      </c>
      <c r="E52" s="47">
        <v>0</v>
      </c>
      <c r="F52" s="17">
        <f t="shared" si="13"/>
        <v>72</v>
      </c>
      <c r="G52" s="60">
        <f t="shared" si="12"/>
        <v>784278</v>
      </c>
    </row>
    <row r="53" spans="1:8" ht="15" customHeight="1" x14ac:dyDescent="0.3">
      <c r="A53" s="10"/>
      <c r="B53" s="16">
        <v>47</v>
      </c>
      <c r="C53" s="54">
        <v>44218</v>
      </c>
      <c r="D53" s="30">
        <v>233</v>
      </c>
      <c r="E53" s="47">
        <v>0</v>
      </c>
      <c r="F53" s="17">
        <f t="shared" si="13"/>
        <v>233</v>
      </c>
      <c r="G53" s="60">
        <f t="shared" si="12"/>
        <v>784511</v>
      </c>
    </row>
    <row r="54" spans="1:8" ht="15" customHeight="1" x14ac:dyDescent="0.3">
      <c r="A54" s="10"/>
      <c r="B54" s="18">
        <v>48</v>
      </c>
      <c r="C54" s="54">
        <v>44225</v>
      </c>
      <c r="D54" s="30">
        <v>239</v>
      </c>
      <c r="E54" s="47">
        <v>-264</v>
      </c>
      <c r="F54" s="17">
        <f>D54+E54</f>
        <v>-25</v>
      </c>
      <c r="G54" s="60">
        <f>G53+F54</f>
        <v>784486</v>
      </c>
    </row>
    <row r="55" spans="1:8" s="1" customFormat="1" ht="15" customHeight="1" x14ac:dyDescent="0.3">
      <c r="A55" s="13"/>
      <c r="B55" s="18">
        <v>49</v>
      </c>
      <c r="C55" s="54">
        <v>44232</v>
      </c>
      <c r="D55" s="30">
        <v>57</v>
      </c>
      <c r="E55" s="47">
        <v>0</v>
      </c>
      <c r="F55" s="17">
        <f>D55+E55</f>
        <v>57</v>
      </c>
      <c r="G55" s="60">
        <f>G54+F55</f>
        <v>784543</v>
      </c>
      <c r="H55" s="2"/>
    </row>
    <row r="56" spans="1:8" ht="15" customHeight="1" x14ac:dyDescent="0.3">
      <c r="A56" s="10"/>
      <c r="B56" s="20">
        <v>50</v>
      </c>
      <c r="C56" s="54">
        <v>44239</v>
      </c>
      <c r="D56" s="30">
        <v>204</v>
      </c>
      <c r="E56" s="47">
        <v>0</v>
      </c>
      <c r="F56" s="17">
        <f>D56+E56</f>
        <v>204</v>
      </c>
      <c r="G56" s="60">
        <f>G55+F56</f>
        <v>784747</v>
      </c>
    </row>
    <row r="57" spans="1:8" ht="15" customHeight="1" x14ac:dyDescent="0.3">
      <c r="A57" s="10"/>
      <c r="B57" s="16">
        <v>51</v>
      </c>
      <c r="C57" s="54">
        <v>44246</v>
      </c>
      <c r="D57" s="30">
        <v>449</v>
      </c>
      <c r="E57" s="47">
        <v>0</v>
      </c>
      <c r="F57" s="17">
        <f>D57+E57</f>
        <v>449</v>
      </c>
      <c r="G57" s="60">
        <f>G56+F57</f>
        <v>785196</v>
      </c>
    </row>
    <row r="58" spans="1:8" ht="15" customHeight="1" x14ac:dyDescent="0.3">
      <c r="A58" s="10"/>
      <c r="B58" s="18">
        <v>52</v>
      </c>
      <c r="C58" s="54">
        <v>44253</v>
      </c>
      <c r="D58" s="30">
        <v>202</v>
      </c>
      <c r="E58" s="47">
        <v>0</v>
      </c>
      <c r="F58" s="17">
        <f>D58+E58</f>
        <v>202</v>
      </c>
      <c r="G58" s="60">
        <f>G57+F58</f>
        <v>785398</v>
      </c>
    </row>
    <row r="59" spans="1:8" ht="14.4" x14ac:dyDescent="0.3">
      <c r="A59" s="10"/>
      <c r="B59" s="18">
        <v>53</v>
      </c>
      <c r="C59" s="54"/>
      <c r="D59" s="30"/>
      <c r="E59" s="27"/>
      <c r="F59" s="17"/>
      <c r="G59" s="21"/>
    </row>
    <row r="60" spans="1:8" ht="13.8" x14ac:dyDescent="0.25">
      <c r="A60" s="10"/>
      <c r="B60" s="10"/>
      <c r="C60" s="51"/>
      <c r="D60" s="32"/>
      <c r="E60" s="22"/>
      <c r="F60" s="23"/>
      <c r="G60" s="24"/>
    </row>
    <row r="61" spans="1:8" ht="13.8" x14ac:dyDescent="0.25">
      <c r="A61" s="10"/>
      <c r="B61" s="10"/>
      <c r="C61" s="51"/>
      <c r="D61" s="32"/>
      <c r="E61" s="22"/>
      <c r="F61" s="23"/>
      <c r="G61" s="24"/>
    </row>
    <row r="62" spans="1:8" ht="13.8" x14ac:dyDescent="0.25">
      <c r="A62" s="10"/>
      <c r="B62" s="10"/>
      <c r="C62" s="51"/>
      <c r="D62" s="32"/>
      <c r="E62" s="22"/>
      <c r="F62" s="23"/>
      <c r="G62" s="24"/>
    </row>
    <row r="63" spans="1:8" ht="13.8" x14ac:dyDescent="0.25">
      <c r="A63" s="10"/>
      <c r="B63" s="10"/>
      <c r="C63" s="51"/>
      <c r="D63" s="32"/>
      <c r="E63" s="22"/>
      <c r="F63" s="23"/>
      <c r="G63" s="24"/>
    </row>
    <row r="64" spans="1:8" ht="13.8" x14ac:dyDescent="0.25">
      <c r="A64" s="10"/>
      <c r="B64" s="10"/>
      <c r="C64" s="51"/>
      <c r="D64" s="32"/>
      <c r="E64" s="22"/>
      <c r="F64" s="23"/>
      <c r="G64" s="24"/>
    </row>
    <row r="65" spans="4:7" s="2" customFormat="1" x14ac:dyDescent="0.2">
      <c r="D65" s="33"/>
      <c r="E65" s="5"/>
      <c r="F65" s="8"/>
      <c r="G65" s="6"/>
    </row>
    <row r="66" spans="4:7" s="2" customFormat="1" x14ac:dyDescent="0.2">
      <c r="D66" s="33"/>
      <c r="E66" s="5"/>
      <c r="F66" s="8"/>
      <c r="G66" s="6"/>
    </row>
    <row r="67" spans="4:7" s="2" customFormat="1" x14ac:dyDescent="0.2">
      <c r="D67" s="33"/>
      <c r="E67" s="5"/>
      <c r="F67" s="8"/>
      <c r="G67" s="6"/>
    </row>
    <row r="68" spans="4:7" s="2" customFormat="1" x14ac:dyDescent="0.2">
      <c r="D68" s="33"/>
      <c r="E68" s="5"/>
      <c r="F68" s="8"/>
      <c r="G68" s="6"/>
    </row>
    <row r="69" spans="4:7" s="2" customFormat="1" x14ac:dyDescent="0.2">
      <c r="D69" s="33"/>
      <c r="E69" s="5"/>
      <c r="F69" s="8"/>
      <c r="G69" s="6"/>
    </row>
    <row r="70" spans="4:7" s="2" customFormat="1" x14ac:dyDescent="0.2">
      <c r="D70" s="33"/>
      <c r="E70" s="5"/>
      <c r="F70" s="8"/>
      <c r="G70" s="6"/>
    </row>
    <row r="71" spans="4:7" s="2" customFormat="1" x14ac:dyDescent="0.2">
      <c r="D71" s="33"/>
      <c r="E71" s="5"/>
      <c r="F71" s="8"/>
      <c r="G71" s="6"/>
    </row>
    <row r="72" spans="4:7" s="2" customFormat="1" x14ac:dyDescent="0.2">
      <c r="D72" s="33"/>
      <c r="E72" s="5"/>
      <c r="F72" s="8"/>
      <c r="G72" s="6"/>
    </row>
    <row r="73" spans="4:7" s="2" customFormat="1" x14ac:dyDescent="0.2">
      <c r="D73" s="33"/>
      <c r="E73" s="5"/>
      <c r="F73" s="8"/>
      <c r="G73" s="6"/>
    </row>
    <row r="74" spans="4:7" s="2" customFormat="1" x14ac:dyDescent="0.2">
      <c r="D74" s="33"/>
      <c r="E74" s="5"/>
      <c r="F74" s="8"/>
      <c r="G74" s="6"/>
    </row>
    <row r="75" spans="4:7" s="2" customFormat="1" x14ac:dyDescent="0.2">
      <c r="D75" s="33"/>
      <c r="E75" s="5"/>
      <c r="F75" s="8"/>
      <c r="G75" s="6"/>
    </row>
    <row r="76" spans="4:7" s="2" customFormat="1" x14ac:dyDescent="0.2">
      <c r="D76" s="33"/>
      <c r="E76" s="5"/>
      <c r="F76" s="8"/>
      <c r="G76" s="6"/>
    </row>
    <row r="77" spans="4:7" s="2" customFormat="1" x14ac:dyDescent="0.2">
      <c r="D77" s="33"/>
      <c r="E77" s="5"/>
      <c r="F77" s="8"/>
      <c r="G77" s="6"/>
    </row>
    <row r="78" spans="4:7" s="2" customFormat="1" x14ac:dyDescent="0.2">
      <c r="D78" s="33"/>
      <c r="E78" s="5"/>
      <c r="F78" s="8"/>
      <c r="G78" s="6"/>
    </row>
    <row r="79" spans="4:7" s="2" customFormat="1" x14ac:dyDescent="0.2">
      <c r="D79" s="33"/>
      <c r="E79" s="5"/>
      <c r="F79" s="8"/>
      <c r="G79" s="6"/>
    </row>
    <row r="80" spans="4:7" s="2" customFormat="1" x14ac:dyDescent="0.2">
      <c r="D80" s="33"/>
      <c r="E80" s="5"/>
      <c r="F80" s="8"/>
      <c r="G80" s="6"/>
    </row>
    <row r="81" spans="4:7" s="2" customFormat="1" x14ac:dyDescent="0.2">
      <c r="D81" s="33"/>
      <c r="E81" s="5"/>
      <c r="F81" s="8"/>
      <c r="G81" s="6"/>
    </row>
    <row r="82" spans="4:7" s="2" customFormat="1" x14ac:dyDescent="0.2">
      <c r="D82" s="33"/>
      <c r="E82" s="5"/>
      <c r="F82" s="8"/>
      <c r="G82" s="6"/>
    </row>
    <row r="83" spans="4:7" s="2" customFormat="1" x14ac:dyDescent="0.2">
      <c r="D83" s="33"/>
      <c r="E83" s="5"/>
      <c r="F83" s="8"/>
      <c r="G83" s="6"/>
    </row>
    <row r="84" spans="4:7" s="2" customFormat="1" x14ac:dyDescent="0.2">
      <c r="D84" s="33"/>
      <c r="E84" s="5"/>
      <c r="F84" s="8"/>
      <c r="G84" s="6"/>
    </row>
    <row r="85" spans="4:7" s="2" customFormat="1" x14ac:dyDescent="0.2">
      <c r="D85" s="33"/>
      <c r="E85" s="5"/>
      <c r="F85" s="8"/>
      <c r="G85" s="6"/>
    </row>
    <row r="86" spans="4:7" s="2" customFormat="1" x14ac:dyDescent="0.2">
      <c r="D86" s="33"/>
      <c r="E86" s="5"/>
      <c r="F86" s="8"/>
      <c r="G86" s="6"/>
    </row>
    <row r="87" spans="4:7" s="2" customFormat="1" x14ac:dyDescent="0.2">
      <c r="D87" s="33"/>
      <c r="E87" s="5"/>
      <c r="F87" s="8"/>
      <c r="G87" s="6"/>
    </row>
    <row r="88" spans="4:7" s="2" customFormat="1" x14ac:dyDescent="0.2">
      <c r="D88" s="33"/>
      <c r="E88" s="5"/>
      <c r="F88" s="8"/>
      <c r="G88" s="6"/>
    </row>
    <row r="89" spans="4:7" s="2" customFormat="1" x14ac:dyDescent="0.2">
      <c r="D89" s="33"/>
      <c r="E89" s="5"/>
      <c r="F89" s="8"/>
      <c r="G89" s="6"/>
    </row>
    <row r="90" spans="4:7" s="2" customFormat="1" x14ac:dyDescent="0.2">
      <c r="D90" s="33"/>
      <c r="E90" s="5"/>
      <c r="F90" s="8"/>
      <c r="G90" s="6"/>
    </row>
  </sheetData>
  <mergeCells count="3">
    <mergeCell ref="B2:G2"/>
    <mergeCell ref="D3:G3"/>
    <mergeCell ref="B6:G6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21B2-33E7-4305-A83C-31DAC712FE67}">
  <dimension ref="A1:H90"/>
  <sheetViews>
    <sheetView topLeftCell="A3" workbookViewId="0">
      <selection activeCell="C58" sqref="C58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55" bestFit="1" customWidth="1"/>
    <col min="4" max="4" width="13.33203125" style="31" customWidth="1"/>
    <col min="5" max="5" width="12" style="2" customWidth="1"/>
    <col min="6" max="6" width="13.33203125" style="9" customWidth="1"/>
    <col min="7" max="7" width="12.33203125" style="7" customWidth="1"/>
    <col min="8" max="8" width="30.44140625" style="2" customWidth="1"/>
    <col min="9" max="9" width="12.33203125" style="2" bestFit="1" customWidth="1"/>
    <col min="10" max="10" width="12.109375" style="2" bestFit="1" customWidth="1"/>
    <col min="11" max="11" width="13.109375" style="2" bestFit="1" customWidth="1"/>
    <col min="12" max="12" width="36" style="2" customWidth="1"/>
    <col min="13" max="16384" width="8.6640625" style="2"/>
  </cols>
  <sheetData>
    <row r="1" spans="1:7" ht="13.8" x14ac:dyDescent="0.25">
      <c r="A1" s="10"/>
      <c r="B1" s="10"/>
      <c r="C1" s="51"/>
      <c r="D1" s="28"/>
      <c r="E1" s="10"/>
      <c r="F1" s="11"/>
      <c r="G1" s="12"/>
    </row>
    <row r="2" spans="1:7" ht="24" customHeight="1" thickBot="1" x14ac:dyDescent="0.3">
      <c r="A2" s="10"/>
      <c r="B2" s="174" t="s">
        <v>25</v>
      </c>
      <c r="C2" s="174"/>
      <c r="D2" s="174"/>
      <c r="E2" s="174"/>
      <c r="F2" s="174"/>
      <c r="G2" s="174"/>
    </row>
    <row r="3" spans="1:7" s="3" customFormat="1" ht="18.600000000000001" thickTop="1" thickBot="1" x14ac:dyDescent="0.35">
      <c r="A3" s="13"/>
      <c r="B3" s="14"/>
      <c r="C3" s="52"/>
      <c r="D3" s="173" t="s">
        <v>26</v>
      </c>
      <c r="E3" s="173"/>
      <c r="F3" s="173"/>
      <c r="G3" s="173"/>
    </row>
    <row r="4" spans="1:7" s="1" customFormat="1" ht="29.4" thickBot="1" x14ac:dyDescent="0.3">
      <c r="A4" s="13"/>
      <c r="B4" s="15" t="s">
        <v>27</v>
      </c>
      <c r="C4" s="53" t="s">
        <v>28</v>
      </c>
      <c r="D4" s="29" t="s">
        <v>29</v>
      </c>
      <c r="E4" s="15" t="s">
        <v>30</v>
      </c>
      <c r="F4" s="15" t="s">
        <v>31</v>
      </c>
      <c r="G4" s="15" t="s">
        <v>32</v>
      </c>
    </row>
    <row r="5" spans="1:7" s="1" customFormat="1" ht="29.4" thickBot="1" x14ac:dyDescent="0.3">
      <c r="A5" s="13"/>
      <c r="B5" s="15" t="s">
        <v>33</v>
      </c>
      <c r="C5" s="53" t="s">
        <v>34</v>
      </c>
      <c r="D5" s="29" t="s">
        <v>35</v>
      </c>
      <c r="E5" s="15" t="s">
        <v>36</v>
      </c>
      <c r="F5" s="15" t="s">
        <v>37</v>
      </c>
      <c r="G5" s="15" t="s">
        <v>38</v>
      </c>
    </row>
    <row r="6" spans="1:7" ht="20.25" customHeight="1" thickBot="1" x14ac:dyDescent="0.35">
      <c r="A6" s="10"/>
      <c r="B6" s="175" t="s">
        <v>78</v>
      </c>
      <c r="C6" s="176"/>
      <c r="D6" s="176"/>
      <c r="E6" s="176"/>
      <c r="F6" s="176"/>
      <c r="G6" s="176"/>
    </row>
    <row r="7" spans="1:7" ht="14.4" x14ac:dyDescent="0.3">
      <c r="A7" s="10"/>
      <c r="B7" s="18">
        <v>1</v>
      </c>
      <c r="C7" s="54">
        <v>44260</v>
      </c>
      <c r="D7" s="47">
        <v>1741</v>
      </c>
      <c r="E7" s="47">
        <v>-59</v>
      </c>
      <c r="F7" s="17">
        <f t="shared" ref="F7:F53" si="0">D7+E7</f>
        <v>1682</v>
      </c>
      <c r="G7" s="19">
        <f>F7</f>
        <v>1682</v>
      </c>
    </row>
    <row r="8" spans="1:7" ht="14.4" x14ac:dyDescent="0.3">
      <c r="A8" s="10"/>
      <c r="B8" s="20">
        <v>2</v>
      </c>
      <c r="C8" s="54">
        <v>44267</v>
      </c>
      <c r="D8" s="47">
        <v>7592</v>
      </c>
      <c r="E8" s="47">
        <v>0</v>
      </c>
      <c r="F8" s="17">
        <f t="shared" si="0"/>
        <v>7592</v>
      </c>
      <c r="G8" s="60">
        <f t="shared" ref="G8:G58" si="1">G7+F8</f>
        <v>9274</v>
      </c>
    </row>
    <row r="9" spans="1:7" ht="14.4" x14ac:dyDescent="0.3">
      <c r="A9" s="10"/>
      <c r="B9" s="16">
        <v>3</v>
      </c>
      <c r="C9" s="54">
        <v>44274</v>
      </c>
      <c r="D9" s="47">
        <v>7821</v>
      </c>
      <c r="E9" s="47">
        <v>0</v>
      </c>
      <c r="F9" s="17">
        <f t="shared" si="0"/>
        <v>7821</v>
      </c>
      <c r="G9" s="60">
        <f t="shared" si="1"/>
        <v>17095</v>
      </c>
    </row>
    <row r="10" spans="1:7" ht="14.4" x14ac:dyDescent="0.3">
      <c r="A10" s="10"/>
      <c r="B10" s="18">
        <v>4</v>
      </c>
      <c r="C10" s="54">
        <v>44281</v>
      </c>
      <c r="D10" s="47">
        <v>5124</v>
      </c>
      <c r="E10" s="47">
        <v>27042</v>
      </c>
      <c r="F10" s="17">
        <f t="shared" si="0"/>
        <v>32166</v>
      </c>
      <c r="G10" s="60">
        <f t="shared" si="1"/>
        <v>49261</v>
      </c>
    </row>
    <row r="11" spans="1:7" ht="14.4" x14ac:dyDescent="0.3">
      <c r="A11" s="10"/>
      <c r="B11" s="18">
        <v>5</v>
      </c>
      <c r="C11" s="54">
        <v>44288</v>
      </c>
      <c r="D11" s="47">
        <v>3470</v>
      </c>
      <c r="E11" s="47">
        <v>-1421</v>
      </c>
      <c r="F11" s="17">
        <f t="shared" si="0"/>
        <v>2049</v>
      </c>
      <c r="G11" s="60">
        <f t="shared" si="1"/>
        <v>51310</v>
      </c>
    </row>
    <row r="12" spans="1:7" ht="14.4" x14ac:dyDescent="0.3">
      <c r="A12" s="10"/>
      <c r="B12" s="20">
        <v>6</v>
      </c>
      <c r="C12" s="54">
        <v>44295</v>
      </c>
      <c r="D12" s="47">
        <v>27316</v>
      </c>
      <c r="E12" s="47">
        <v>5</v>
      </c>
      <c r="F12" s="17">
        <f t="shared" si="0"/>
        <v>27321</v>
      </c>
      <c r="G12" s="60">
        <f t="shared" si="1"/>
        <v>78631</v>
      </c>
    </row>
    <row r="13" spans="1:7" ht="14.4" x14ac:dyDescent="0.3">
      <c r="A13" s="10"/>
      <c r="B13" s="16">
        <v>7</v>
      </c>
      <c r="C13" s="54">
        <v>44302</v>
      </c>
      <c r="D13" s="47">
        <v>47694</v>
      </c>
      <c r="E13" s="47">
        <v>0</v>
      </c>
      <c r="F13" s="17">
        <f t="shared" si="0"/>
        <v>47694</v>
      </c>
      <c r="G13" s="60">
        <f t="shared" si="1"/>
        <v>126325</v>
      </c>
    </row>
    <row r="14" spans="1:7" ht="14.4" x14ac:dyDescent="0.3">
      <c r="A14" s="10"/>
      <c r="B14" s="18">
        <v>8</v>
      </c>
      <c r="C14" s="54">
        <v>44309</v>
      </c>
      <c r="D14" s="47">
        <v>44004</v>
      </c>
      <c r="E14" s="47">
        <v>0</v>
      </c>
      <c r="F14" s="17">
        <f t="shared" si="0"/>
        <v>44004</v>
      </c>
      <c r="G14" s="60">
        <f t="shared" si="1"/>
        <v>170329</v>
      </c>
    </row>
    <row r="15" spans="1:7" ht="13.5" customHeight="1" x14ac:dyDescent="0.3">
      <c r="A15" s="10"/>
      <c r="B15" s="18">
        <v>9</v>
      </c>
      <c r="C15" s="54">
        <v>44316</v>
      </c>
      <c r="D15" s="47">
        <v>39086</v>
      </c>
      <c r="E15" s="47">
        <v>55745</v>
      </c>
      <c r="F15" s="17">
        <f t="shared" si="0"/>
        <v>94831</v>
      </c>
      <c r="G15" s="60">
        <f t="shared" si="1"/>
        <v>265160</v>
      </c>
    </row>
    <row r="16" spans="1:7" ht="14.4" x14ac:dyDescent="0.3">
      <c r="A16" s="10"/>
      <c r="B16" s="20">
        <v>10</v>
      </c>
      <c r="C16" s="54">
        <v>44323</v>
      </c>
      <c r="D16" s="47">
        <v>32336</v>
      </c>
      <c r="E16" s="47">
        <v>0</v>
      </c>
      <c r="F16" s="17">
        <f t="shared" si="0"/>
        <v>32336</v>
      </c>
      <c r="G16" s="60">
        <f t="shared" si="1"/>
        <v>297496</v>
      </c>
    </row>
    <row r="17" spans="1:8" ht="14.4" x14ac:dyDescent="0.3">
      <c r="A17" s="10"/>
      <c r="B17" s="16">
        <v>11</v>
      </c>
      <c r="C17" s="54">
        <f t="shared" ref="C17:C58" si="2">C16+7</f>
        <v>44330</v>
      </c>
      <c r="D17" s="47">
        <v>45518</v>
      </c>
      <c r="E17" s="47">
        <v>0</v>
      </c>
      <c r="F17" s="17">
        <f t="shared" si="0"/>
        <v>45518</v>
      </c>
      <c r="G17" s="60">
        <f t="shared" si="1"/>
        <v>343014</v>
      </c>
    </row>
    <row r="18" spans="1:8" ht="14.4" x14ac:dyDescent="0.3">
      <c r="A18" s="10"/>
      <c r="B18" s="18">
        <v>12</v>
      </c>
      <c r="C18" s="54">
        <f t="shared" si="2"/>
        <v>44337</v>
      </c>
      <c r="D18" s="47">
        <v>31977</v>
      </c>
      <c r="E18" s="47">
        <v>0</v>
      </c>
      <c r="F18" s="17">
        <f t="shared" si="0"/>
        <v>31977</v>
      </c>
      <c r="G18" s="60">
        <f t="shared" si="1"/>
        <v>374991</v>
      </c>
    </row>
    <row r="19" spans="1:8" ht="14.4" x14ac:dyDescent="0.3">
      <c r="A19" s="10"/>
      <c r="B19" s="18">
        <v>13</v>
      </c>
      <c r="C19" s="54">
        <f t="shared" si="2"/>
        <v>44344</v>
      </c>
      <c r="D19" s="47">
        <v>22085</v>
      </c>
      <c r="E19" s="47">
        <v>50654</v>
      </c>
      <c r="F19" s="17">
        <f t="shared" si="0"/>
        <v>72739</v>
      </c>
      <c r="G19" s="60">
        <f t="shared" si="1"/>
        <v>447730</v>
      </c>
    </row>
    <row r="20" spans="1:8" ht="14.4" x14ac:dyDescent="0.3">
      <c r="A20" s="10"/>
      <c r="B20" s="20">
        <v>14</v>
      </c>
      <c r="C20" s="54">
        <f t="shared" si="2"/>
        <v>44351</v>
      </c>
      <c r="D20" s="47">
        <v>14879</v>
      </c>
      <c r="E20" s="47">
        <v>-1529</v>
      </c>
      <c r="F20" s="17">
        <f t="shared" si="0"/>
        <v>13350</v>
      </c>
      <c r="G20" s="60">
        <f t="shared" si="1"/>
        <v>461080</v>
      </c>
    </row>
    <row r="21" spans="1:8" ht="14.4" x14ac:dyDescent="0.3">
      <c r="A21" s="10"/>
      <c r="B21" s="16">
        <v>15</v>
      </c>
      <c r="C21" s="54">
        <f t="shared" si="2"/>
        <v>44358</v>
      </c>
      <c r="D21" s="47">
        <v>11579</v>
      </c>
      <c r="E21" s="47">
        <v>0</v>
      </c>
      <c r="F21" s="17">
        <f t="shared" si="0"/>
        <v>11579</v>
      </c>
      <c r="G21" s="60">
        <f t="shared" si="1"/>
        <v>472659</v>
      </c>
    </row>
    <row r="22" spans="1:8" ht="14.4" x14ac:dyDescent="0.3">
      <c r="A22" s="10"/>
      <c r="B22" s="18">
        <v>16</v>
      </c>
      <c r="C22" s="54">
        <f t="shared" si="2"/>
        <v>44365</v>
      </c>
      <c r="D22" s="47">
        <v>23383</v>
      </c>
      <c r="E22" s="47">
        <v>0</v>
      </c>
      <c r="F22" s="17">
        <f t="shared" si="0"/>
        <v>23383</v>
      </c>
      <c r="G22" s="60">
        <f t="shared" si="1"/>
        <v>496042</v>
      </c>
    </row>
    <row r="23" spans="1:8" ht="14.4" x14ac:dyDescent="0.3">
      <c r="A23" s="10"/>
      <c r="B23" s="18">
        <v>17</v>
      </c>
      <c r="C23" s="54">
        <f t="shared" si="2"/>
        <v>44372</v>
      </c>
      <c r="D23" s="48">
        <v>29842</v>
      </c>
      <c r="E23" s="47">
        <v>60766</v>
      </c>
      <c r="F23" s="17">
        <f t="shared" si="0"/>
        <v>90608</v>
      </c>
      <c r="G23" s="60">
        <f t="shared" si="1"/>
        <v>586650</v>
      </c>
    </row>
    <row r="24" spans="1:8" ht="15" customHeight="1" x14ac:dyDescent="0.3">
      <c r="A24" s="10"/>
      <c r="B24" s="20">
        <v>18</v>
      </c>
      <c r="C24" s="54">
        <f t="shared" si="2"/>
        <v>44379</v>
      </c>
      <c r="D24" s="30">
        <v>10594</v>
      </c>
      <c r="E24" s="47">
        <v>-6544</v>
      </c>
      <c r="F24" s="17">
        <f t="shared" si="0"/>
        <v>4050</v>
      </c>
      <c r="G24" s="60">
        <f t="shared" si="1"/>
        <v>590700</v>
      </c>
    </row>
    <row r="25" spans="1:8" ht="15" customHeight="1" x14ac:dyDescent="0.3">
      <c r="A25" s="10"/>
      <c r="B25" s="16">
        <v>19</v>
      </c>
      <c r="C25" s="54">
        <f t="shared" si="2"/>
        <v>44386</v>
      </c>
      <c r="D25" s="30">
        <v>17621</v>
      </c>
      <c r="E25" s="47">
        <v>0</v>
      </c>
      <c r="F25" s="17">
        <f t="shared" si="0"/>
        <v>17621</v>
      </c>
      <c r="G25" s="60">
        <f t="shared" si="1"/>
        <v>608321</v>
      </c>
    </row>
    <row r="26" spans="1:8" ht="15" customHeight="1" x14ac:dyDescent="0.3">
      <c r="A26" s="10"/>
      <c r="B26" s="18">
        <v>20</v>
      </c>
      <c r="C26" s="54">
        <f t="shared" si="2"/>
        <v>44393</v>
      </c>
      <c r="D26" s="30">
        <v>11543</v>
      </c>
      <c r="E26" s="47">
        <v>0</v>
      </c>
      <c r="F26" s="17">
        <f t="shared" si="0"/>
        <v>11543</v>
      </c>
      <c r="G26" s="60">
        <f t="shared" si="1"/>
        <v>619864</v>
      </c>
    </row>
    <row r="27" spans="1:8" ht="15" customHeight="1" x14ac:dyDescent="0.3">
      <c r="A27" s="10"/>
      <c r="B27" s="18">
        <v>21</v>
      </c>
      <c r="C27" s="54">
        <f t="shared" si="2"/>
        <v>44400</v>
      </c>
      <c r="D27" s="30">
        <v>7059</v>
      </c>
      <c r="E27" s="47">
        <v>0</v>
      </c>
      <c r="F27" s="17">
        <f t="shared" si="0"/>
        <v>7059</v>
      </c>
      <c r="G27" s="60">
        <f t="shared" si="1"/>
        <v>626923</v>
      </c>
    </row>
    <row r="28" spans="1:8" ht="15" customHeight="1" x14ac:dyDescent="0.3">
      <c r="A28" s="10"/>
      <c r="B28" s="20">
        <v>22</v>
      </c>
      <c r="C28" s="54">
        <f t="shared" si="2"/>
        <v>44407</v>
      </c>
      <c r="D28" s="30">
        <v>7495</v>
      </c>
      <c r="E28" s="47">
        <v>22607</v>
      </c>
      <c r="F28" s="17">
        <f t="shared" si="0"/>
        <v>30102</v>
      </c>
      <c r="G28" s="60">
        <f t="shared" si="1"/>
        <v>657025</v>
      </c>
      <c r="H28" s="31"/>
    </row>
    <row r="29" spans="1:8" ht="15" customHeight="1" x14ac:dyDescent="0.3">
      <c r="A29" s="10"/>
      <c r="B29" s="16">
        <v>23</v>
      </c>
      <c r="C29" s="54">
        <f t="shared" si="2"/>
        <v>44414</v>
      </c>
      <c r="D29" s="30">
        <v>2913</v>
      </c>
      <c r="E29" s="47">
        <v>0</v>
      </c>
      <c r="F29" s="17">
        <f t="shared" si="0"/>
        <v>2913</v>
      </c>
      <c r="G29" s="60">
        <f t="shared" si="1"/>
        <v>659938</v>
      </c>
    </row>
    <row r="30" spans="1:8" ht="15" customHeight="1" x14ac:dyDescent="0.3">
      <c r="A30" s="10"/>
      <c r="B30" s="18">
        <v>24</v>
      </c>
      <c r="C30" s="54">
        <f t="shared" si="2"/>
        <v>44421</v>
      </c>
      <c r="D30" s="30">
        <v>1610</v>
      </c>
      <c r="E30" s="47">
        <v>0</v>
      </c>
      <c r="F30" s="17">
        <f t="shared" si="0"/>
        <v>1610</v>
      </c>
      <c r="G30" s="60">
        <f t="shared" si="1"/>
        <v>661548</v>
      </c>
    </row>
    <row r="31" spans="1:8" ht="15" customHeight="1" x14ac:dyDescent="0.3">
      <c r="A31" s="10"/>
      <c r="B31" s="18">
        <v>25</v>
      </c>
      <c r="C31" s="54">
        <f t="shared" si="2"/>
        <v>44428</v>
      </c>
      <c r="D31" s="30">
        <v>952</v>
      </c>
      <c r="E31" s="47">
        <v>0</v>
      </c>
      <c r="F31" s="17">
        <f t="shared" si="0"/>
        <v>952</v>
      </c>
      <c r="G31" s="60">
        <f t="shared" si="1"/>
        <v>662500</v>
      </c>
    </row>
    <row r="32" spans="1:8" ht="15" customHeight="1" x14ac:dyDescent="0.3">
      <c r="A32" s="10"/>
      <c r="B32" s="20">
        <v>26</v>
      </c>
      <c r="C32" s="54">
        <f t="shared" si="2"/>
        <v>44435</v>
      </c>
      <c r="D32" s="30">
        <v>236</v>
      </c>
      <c r="E32" s="47">
        <v>4223</v>
      </c>
      <c r="F32" s="17">
        <f t="shared" si="0"/>
        <v>4459</v>
      </c>
      <c r="G32" s="60">
        <f t="shared" si="1"/>
        <v>666959</v>
      </c>
    </row>
    <row r="33" spans="1:7" ht="15" customHeight="1" x14ac:dyDescent="0.3">
      <c r="A33" s="10"/>
      <c r="B33" s="16">
        <v>27</v>
      </c>
      <c r="C33" s="54">
        <f t="shared" si="2"/>
        <v>44442</v>
      </c>
      <c r="D33" s="30">
        <v>253</v>
      </c>
      <c r="E33" s="47">
        <v>-134</v>
      </c>
      <c r="F33" s="17">
        <f t="shared" si="0"/>
        <v>119</v>
      </c>
      <c r="G33" s="60">
        <f t="shared" si="1"/>
        <v>667078</v>
      </c>
    </row>
    <row r="34" spans="1:7" ht="15" customHeight="1" x14ac:dyDescent="0.3">
      <c r="A34" s="10"/>
      <c r="B34" s="18">
        <v>28</v>
      </c>
      <c r="C34" s="54">
        <f t="shared" si="2"/>
        <v>44449</v>
      </c>
      <c r="D34" s="30">
        <v>378</v>
      </c>
      <c r="E34" s="47">
        <v>0</v>
      </c>
      <c r="F34" s="17">
        <f t="shared" si="0"/>
        <v>378</v>
      </c>
      <c r="G34" s="60">
        <f t="shared" si="1"/>
        <v>667456</v>
      </c>
    </row>
    <row r="35" spans="1:7" ht="16.5" customHeight="1" x14ac:dyDescent="0.3">
      <c r="A35" s="10"/>
      <c r="B35" s="18">
        <v>29</v>
      </c>
      <c r="C35" s="54">
        <f t="shared" si="2"/>
        <v>44456</v>
      </c>
      <c r="D35" s="30">
        <v>366</v>
      </c>
      <c r="E35" s="47">
        <v>0</v>
      </c>
      <c r="F35" s="17">
        <f t="shared" si="0"/>
        <v>366</v>
      </c>
      <c r="G35" s="60">
        <f t="shared" si="1"/>
        <v>667822</v>
      </c>
    </row>
    <row r="36" spans="1:7" ht="17.25" customHeight="1" x14ac:dyDescent="0.3">
      <c r="A36" s="10"/>
      <c r="B36" s="20">
        <v>30</v>
      </c>
      <c r="C36" s="54">
        <f t="shared" si="2"/>
        <v>44463</v>
      </c>
      <c r="D36" s="30">
        <v>334</v>
      </c>
      <c r="E36" s="47">
        <v>1914</v>
      </c>
      <c r="F36" s="17">
        <f t="shared" si="0"/>
        <v>2248</v>
      </c>
      <c r="G36" s="60">
        <f t="shared" si="1"/>
        <v>670070</v>
      </c>
    </row>
    <row r="37" spans="1:7" ht="15" customHeight="1" x14ac:dyDescent="0.3">
      <c r="A37" s="10"/>
      <c r="B37" s="16">
        <v>31</v>
      </c>
      <c r="C37" s="54">
        <f t="shared" si="2"/>
        <v>44470</v>
      </c>
      <c r="D37" s="30">
        <v>104</v>
      </c>
      <c r="E37" s="47">
        <v>-54</v>
      </c>
      <c r="F37" s="17">
        <f t="shared" si="0"/>
        <v>50</v>
      </c>
      <c r="G37" s="60">
        <f t="shared" si="1"/>
        <v>670120</v>
      </c>
    </row>
    <row r="38" spans="1:7" ht="15" customHeight="1" x14ac:dyDescent="0.3">
      <c r="A38" s="10"/>
      <c r="B38" s="18">
        <v>32</v>
      </c>
      <c r="C38" s="54">
        <f t="shared" si="2"/>
        <v>44477</v>
      </c>
      <c r="D38" s="27">
        <v>110</v>
      </c>
      <c r="E38" s="47">
        <v>239</v>
      </c>
      <c r="F38" s="17">
        <f t="shared" si="0"/>
        <v>349</v>
      </c>
      <c r="G38" s="60">
        <f t="shared" si="1"/>
        <v>670469</v>
      </c>
    </row>
    <row r="39" spans="1:7" ht="15" customHeight="1" x14ac:dyDescent="0.3">
      <c r="A39" s="10"/>
      <c r="B39" s="18">
        <v>33</v>
      </c>
      <c r="C39" s="54">
        <f t="shared" si="2"/>
        <v>44484</v>
      </c>
      <c r="D39" s="27">
        <v>228</v>
      </c>
      <c r="E39" s="47">
        <v>0</v>
      </c>
      <c r="F39" s="17">
        <f t="shared" si="0"/>
        <v>228</v>
      </c>
      <c r="G39" s="60">
        <f t="shared" si="1"/>
        <v>670697</v>
      </c>
    </row>
    <row r="40" spans="1:7" ht="15" customHeight="1" x14ac:dyDescent="0.3">
      <c r="A40" s="10"/>
      <c r="B40" s="20">
        <v>34</v>
      </c>
      <c r="C40" s="54">
        <f t="shared" si="2"/>
        <v>44491</v>
      </c>
      <c r="D40" s="27">
        <v>37</v>
      </c>
      <c r="E40" s="47">
        <v>0</v>
      </c>
      <c r="F40" s="17">
        <f t="shared" si="0"/>
        <v>37</v>
      </c>
      <c r="G40" s="60">
        <f t="shared" si="1"/>
        <v>670734</v>
      </c>
    </row>
    <row r="41" spans="1:7" ht="15" customHeight="1" x14ac:dyDescent="0.3">
      <c r="A41" s="10"/>
      <c r="B41" s="16">
        <v>35</v>
      </c>
      <c r="C41" s="54">
        <f t="shared" si="2"/>
        <v>44498</v>
      </c>
      <c r="D41" s="30">
        <v>198</v>
      </c>
      <c r="E41" s="47">
        <v>1976</v>
      </c>
      <c r="F41" s="17">
        <f t="shared" si="0"/>
        <v>2174</v>
      </c>
      <c r="G41" s="60">
        <f t="shared" si="1"/>
        <v>672908</v>
      </c>
    </row>
    <row r="42" spans="1:7" ht="15" customHeight="1" x14ac:dyDescent="0.3">
      <c r="A42" s="10"/>
      <c r="B42" s="18">
        <v>36</v>
      </c>
      <c r="C42" s="54">
        <f t="shared" si="2"/>
        <v>44505</v>
      </c>
      <c r="D42" s="30">
        <v>93</v>
      </c>
      <c r="E42" s="47">
        <v>-28</v>
      </c>
      <c r="F42" s="17">
        <f t="shared" si="0"/>
        <v>65</v>
      </c>
      <c r="G42" s="60">
        <f t="shared" si="1"/>
        <v>672973</v>
      </c>
    </row>
    <row r="43" spans="1:7" ht="15" customHeight="1" x14ac:dyDescent="0.3">
      <c r="A43" s="10"/>
      <c r="B43" s="18">
        <v>37</v>
      </c>
      <c r="C43" s="54">
        <f t="shared" si="2"/>
        <v>44512</v>
      </c>
      <c r="D43" s="30">
        <v>286</v>
      </c>
      <c r="E43" s="47">
        <v>0</v>
      </c>
      <c r="F43" s="17">
        <f t="shared" si="0"/>
        <v>286</v>
      </c>
      <c r="G43" s="60">
        <f t="shared" si="1"/>
        <v>673259</v>
      </c>
    </row>
    <row r="44" spans="1:7" ht="15" customHeight="1" x14ac:dyDescent="0.3">
      <c r="A44" s="10"/>
      <c r="B44" s="20">
        <v>38</v>
      </c>
      <c r="C44" s="54">
        <f t="shared" si="2"/>
        <v>44519</v>
      </c>
      <c r="D44" s="30">
        <v>65</v>
      </c>
      <c r="E44" s="47">
        <v>0</v>
      </c>
      <c r="F44" s="17">
        <f t="shared" si="0"/>
        <v>65</v>
      </c>
      <c r="G44" s="60">
        <f t="shared" si="1"/>
        <v>673324</v>
      </c>
    </row>
    <row r="45" spans="1:7" ht="15" customHeight="1" x14ac:dyDescent="0.3">
      <c r="A45" s="10"/>
      <c r="B45" s="16">
        <v>39</v>
      </c>
      <c r="C45" s="54">
        <f t="shared" si="2"/>
        <v>44526</v>
      </c>
      <c r="D45" s="30">
        <v>14</v>
      </c>
      <c r="E45" s="47">
        <v>1566</v>
      </c>
      <c r="F45" s="17">
        <f t="shared" si="0"/>
        <v>1580</v>
      </c>
      <c r="G45" s="60">
        <f t="shared" si="1"/>
        <v>674904</v>
      </c>
    </row>
    <row r="46" spans="1:7" ht="15" customHeight="1" x14ac:dyDescent="0.3">
      <c r="A46" s="10"/>
      <c r="B46" s="18">
        <v>40</v>
      </c>
      <c r="C46" s="54">
        <f t="shared" si="2"/>
        <v>44533</v>
      </c>
      <c r="D46" s="30">
        <v>36</v>
      </c>
      <c r="E46" s="47">
        <v>0</v>
      </c>
      <c r="F46" s="17">
        <f t="shared" si="0"/>
        <v>36</v>
      </c>
      <c r="G46" s="60">
        <f t="shared" si="1"/>
        <v>674940</v>
      </c>
    </row>
    <row r="47" spans="1:7" ht="15" customHeight="1" x14ac:dyDescent="0.3">
      <c r="A47" s="10"/>
      <c r="B47" s="18">
        <v>41</v>
      </c>
      <c r="C47" s="54">
        <f t="shared" si="2"/>
        <v>44540</v>
      </c>
      <c r="D47" s="30">
        <v>197</v>
      </c>
      <c r="E47" s="47">
        <v>0</v>
      </c>
      <c r="F47" s="17">
        <f t="shared" si="0"/>
        <v>197</v>
      </c>
      <c r="G47" s="60">
        <f t="shared" si="1"/>
        <v>675137</v>
      </c>
    </row>
    <row r="48" spans="1:7" ht="15" customHeight="1" x14ac:dyDescent="0.3">
      <c r="A48" s="10"/>
      <c r="B48" s="20">
        <v>42</v>
      </c>
      <c r="C48" s="54">
        <f t="shared" si="2"/>
        <v>44547</v>
      </c>
      <c r="D48" s="30">
        <v>24</v>
      </c>
      <c r="E48" s="47">
        <v>0</v>
      </c>
      <c r="F48" s="17">
        <f t="shared" si="0"/>
        <v>24</v>
      </c>
      <c r="G48" s="60">
        <f t="shared" si="1"/>
        <v>675161</v>
      </c>
    </row>
    <row r="49" spans="1:7" ht="14.4" x14ac:dyDescent="0.3">
      <c r="A49" s="10"/>
      <c r="B49" s="16">
        <v>43</v>
      </c>
      <c r="C49" s="54">
        <f t="shared" si="2"/>
        <v>44554</v>
      </c>
      <c r="D49" s="30">
        <v>33</v>
      </c>
      <c r="E49" s="47">
        <v>0</v>
      </c>
      <c r="F49" s="17">
        <f t="shared" si="0"/>
        <v>33</v>
      </c>
      <c r="G49" s="60">
        <f t="shared" si="1"/>
        <v>675194</v>
      </c>
    </row>
    <row r="50" spans="1:7" ht="15" customHeight="1" x14ac:dyDescent="0.3">
      <c r="A50" s="10"/>
      <c r="B50" s="18">
        <v>44</v>
      </c>
      <c r="C50" s="54">
        <f t="shared" si="2"/>
        <v>44561</v>
      </c>
      <c r="D50" s="30">
        <v>2</v>
      </c>
      <c r="E50" s="47">
        <v>210</v>
      </c>
      <c r="F50" s="17">
        <f t="shared" si="0"/>
        <v>212</v>
      </c>
      <c r="G50" s="60">
        <f t="shared" si="1"/>
        <v>675406</v>
      </c>
    </row>
    <row r="51" spans="1:7" ht="15" customHeight="1" x14ac:dyDescent="0.3">
      <c r="A51" s="10"/>
      <c r="B51" s="18">
        <v>45</v>
      </c>
      <c r="C51" s="54">
        <f t="shared" si="2"/>
        <v>44568</v>
      </c>
      <c r="D51" s="30">
        <v>4</v>
      </c>
      <c r="E51" s="47">
        <v>0</v>
      </c>
      <c r="F51" s="17">
        <f t="shared" si="0"/>
        <v>4</v>
      </c>
      <c r="G51" s="60">
        <f t="shared" si="1"/>
        <v>675410</v>
      </c>
    </row>
    <row r="52" spans="1:7" ht="15" customHeight="1" x14ac:dyDescent="0.3">
      <c r="A52" s="10"/>
      <c r="B52" s="20">
        <v>46</v>
      </c>
      <c r="C52" s="54">
        <f t="shared" si="2"/>
        <v>44575</v>
      </c>
      <c r="D52" s="30">
        <v>9</v>
      </c>
      <c r="E52" s="47">
        <v>0</v>
      </c>
      <c r="F52" s="17">
        <f t="shared" si="0"/>
        <v>9</v>
      </c>
      <c r="G52" s="60">
        <f t="shared" si="1"/>
        <v>675419</v>
      </c>
    </row>
    <row r="53" spans="1:7" ht="15" customHeight="1" x14ac:dyDescent="0.3">
      <c r="A53" s="10"/>
      <c r="B53" s="16">
        <v>47</v>
      </c>
      <c r="C53" s="54">
        <f t="shared" si="2"/>
        <v>44582</v>
      </c>
      <c r="D53" s="30">
        <v>0</v>
      </c>
      <c r="E53" s="47">
        <v>0</v>
      </c>
      <c r="F53" s="17">
        <f t="shared" si="0"/>
        <v>0</v>
      </c>
      <c r="G53" s="60">
        <f t="shared" si="1"/>
        <v>675419</v>
      </c>
    </row>
    <row r="54" spans="1:7" ht="15" customHeight="1" x14ac:dyDescent="0.3">
      <c r="A54" s="10"/>
      <c r="B54" s="18">
        <v>48</v>
      </c>
      <c r="C54" s="54">
        <f t="shared" si="2"/>
        <v>44589</v>
      </c>
      <c r="D54" s="30">
        <v>27</v>
      </c>
      <c r="E54" s="47">
        <v>725</v>
      </c>
      <c r="F54" s="17">
        <f>D54+E54</f>
        <v>752</v>
      </c>
      <c r="G54" s="60">
        <f t="shared" si="1"/>
        <v>676171</v>
      </c>
    </row>
    <row r="55" spans="1:7" s="1" customFormat="1" ht="15" customHeight="1" x14ac:dyDescent="0.3">
      <c r="A55" s="13"/>
      <c r="B55" s="18">
        <v>49</v>
      </c>
      <c r="C55" s="54">
        <f t="shared" si="2"/>
        <v>44596</v>
      </c>
      <c r="D55" s="30">
        <v>434</v>
      </c>
      <c r="E55" s="47">
        <v>-12</v>
      </c>
      <c r="F55" s="17">
        <f>D55+E55</f>
        <v>422</v>
      </c>
      <c r="G55" s="60">
        <f t="shared" si="1"/>
        <v>676593</v>
      </c>
    </row>
    <row r="56" spans="1:7" ht="15" customHeight="1" x14ac:dyDescent="0.3">
      <c r="A56" s="10"/>
      <c r="B56" s="20">
        <v>50</v>
      </c>
      <c r="C56" s="54">
        <f t="shared" si="2"/>
        <v>44603</v>
      </c>
      <c r="D56" s="30">
        <v>2291</v>
      </c>
      <c r="E56" s="47">
        <v>0</v>
      </c>
      <c r="F56" s="17">
        <f>D56+E56</f>
        <v>2291</v>
      </c>
      <c r="G56" s="60">
        <f t="shared" si="1"/>
        <v>678884</v>
      </c>
    </row>
    <row r="57" spans="1:7" ht="15" customHeight="1" x14ac:dyDescent="0.3">
      <c r="A57" s="10"/>
      <c r="B57" s="16">
        <v>51</v>
      </c>
      <c r="C57" s="54">
        <f t="shared" si="2"/>
        <v>44610</v>
      </c>
      <c r="D57" s="30">
        <v>3211</v>
      </c>
      <c r="E57" s="47">
        <v>0</v>
      </c>
      <c r="F57" s="17">
        <f>D57+E57</f>
        <v>3211</v>
      </c>
      <c r="G57" s="60">
        <f t="shared" si="1"/>
        <v>682095</v>
      </c>
    </row>
    <row r="58" spans="1:7" ht="15" customHeight="1" x14ac:dyDescent="0.3">
      <c r="A58" s="10"/>
      <c r="B58" s="18">
        <v>52</v>
      </c>
      <c r="C58" s="54">
        <f t="shared" si="2"/>
        <v>44617</v>
      </c>
      <c r="D58" s="30">
        <v>4537</v>
      </c>
      <c r="E58" s="47">
        <v>0</v>
      </c>
      <c r="F58" s="17">
        <f>D58+E58</f>
        <v>4537</v>
      </c>
      <c r="G58" s="60">
        <f t="shared" si="1"/>
        <v>686632</v>
      </c>
    </row>
    <row r="59" spans="1:7" ht="14.4" x14ac:dyDescent="0.3">
      <c r="A59" s="10"/>
      <c r="B59" s="18">
        <v>53</v>
      </c>
      <c r="C59" s="54"/>
      <c r="D59" s="30"/>
      <c r="E59" s="27"/>
      <c r="F59" s="17"/>
      <c r="G59" s="21"/>
    </row>
    <row r="60" spans="1:7" ht="13.8" x14ac:dyDescent="0.25">
      <c r="A60" s="10"/>
      <c r="B60" s="10"/>
      <c r="C60" s="51"/>
      <c r="D60" s="32"/>
      <c r="E60" s="22"/>
      <c r="F60" s="23"/>
      <c r="G60" s="24"/>
    </row>
    <row r="61" spans="1:7" ht="13.8" x14ac:dyDescent="0.25">
      <c r="A61" s="10"/>
      <c r="B61" s="10"/>
      <c r="C61" s="51"/>
      <c r="D61" s="32"/>
      <c r="E61" s="22"/>
      <c r="F61" s="23"/>
      <c r="G61" s="24"/>
    </row>
    <row r="62" spans="1:7" ht="13.8" x14ac:dyDescent="0.25">
      <c r="A62" s="10"/>
      <c r="B62" s="10"/>
      <c r="C62" s="51"/>
      <c r="D62" s="32"/>
      <c r="E62" s="22"/>
      <c r="F62" s="23"/>
      <c r="G62" s="24"/>
    </row>
    <row r="63" spans="1:7" ht="13.8" x14ac:dyDescent="0.25">
      <c r="A63" s="10"/>
      <c r="B63" s="10"/>
      <c r="C63" s="51"/>
      <c r="D63" s="32"/>
      <c r="E63" s="22"/>
      <c r="F63" s="23"/>
      <c r="G63" s="24"/>
    </row>
    <row r="64" spans="1:7" ht="13.8" x14ac:dyDescent="0.25">
      <c r="A64" s="10"/>
      <c r="B64" s="10"/>
      <c r="C64" s="51"/>
      <c r="D64" s="32"/>
      <c r="E64" s="22"/>
      <c r="F64" s="23"/>
      <c r="G64" s="24"/>
    </row>
    <row r="65" spans="4:7" s="2" customFormat="1" x14ac:dyDescent="0.2">
      <c r="D65" s="33"/>
      <c r="E65" s="5"/>
      <c r="F65" s="8"/>
      <c r="G65" s="6"/>
    </row>
    <row r="66" spans="4:7" s="2" customFormat="1" x14ac:dyDescent="0.2">
      <c r="D66" s="33"/>
      <c r="E66" s="5"/>
      <c r="F66" s="8"/>
      <c r="G66" s="6"/>
    </row>
    <row r="67" spans="4:7" s="2" customFormat="1" x14ac:dyDescent="0.2">
      <c r="D67" s="33"/>
      <c r="E67" s="5"/>
      <c r="F67" s="8"/>
      <c r="G67" s="6"/>
    </row>
    <row r="68" spans="4:7" s="2" customFormat="1" x14ac:dyDescent="0.2">
      <c r="D68" s="33"/>
      <c r="E68" s="5"/>
      <c r="F68" s="8"/>
      <c r="G68" s="6"/>
    </row>
    <row r="69" spans="4:7" s="2" customFormat="1" x14ac:dyDescent="0.2">
      <c r="D69" s="33"/>
      <c r="E69" s="5"/>
      <c r="F69" s="8"/>
      <c r="G69" s="6"/>
    </row>
    <row r="70" spans="4:7" s="2" customFormat="1" x14ac:dyDescent="0.2">
      <c r="D70" s="33"/>
      <c r="E70" s="5"/>
      <c r="F70" s="8"/>
      <c r="G70" s="6"/>
    </row>
    <row r="71" spans="4:7" s="2" customFormat="1" x14ac:dyDescent="0.2">
      <c r="D71" s="33"/>
      <c r="E71" s="5"/>
      <c r="F71" s="8"/>
      <c r="G71" s="6"/>
    </row>
    <row r="72" spans="4:7" s="2" customFormat="1" x14ac:dyDescent="0.2">
      <c r="D72" s="33"/>
      <c r="E72" s="5"/>
      <c r="F72" s="8"/>
      <c r="G72" s="6"/>
    </row>
    <row r="73" spans="4:7" s="2" customFormat="1" x14ac:dyDescent="0.2">
      <c r="D73" s="33"/>
      <c r="E73" s="5"/>
      <c r="F73" s="8"/>
      <c r="G73" s="6"/>
    </row>
    <row r="74" spans="4:7" s="2" customFormat="1" x14ac:dyDescent="0.2">
      <c r="D74" s="33"/>
      <c r="E74" s="5"/>
      <c r="F74" s="8"/>
      <c r="G74" s="6"/>
    </row>
    <row r="75" spans="4:7" s="2" customFormat="1" x14ac:dyDescent="0.2">
      <c r="D75" s="33"/>
      <c r="E75" s="5"/>
      <c r="F75" s="8"/>
      <c r="G75" s="6"/>
    </row>
    <row r="76" spans="4:7" s="2" customFormat="1" x14ac:dyDescent="0.2">
      <c r="D76" s="33"/>
      <c r="E76" s="5"/>
      <c r="F76" s="8"/>
      <c r="G76" s="6"/>
    </row>
    <row r="77" spans="4:7" s="2" customFormat="1" x14ac:dyDescent="0.2">
      <c r="D77" s="33"/>
      <c r="E77" s="5"/>
      <c r="F77" s="8"/>
      <c r="G77" s="6"/>
    </row>
    <row r="78" spans="4:7" s="2" customFormat="1" x14ac:dyDescent="0.2">
      <c r="D78" s="33"/>
      <c r="E78" s="5"/>
      <c r="F78" s="8"/>
      <c r="G78" s="6"/>
    </row>
    <row r="79" spans="4:7" s="2" customFormat="1" x14ac:dyDescent="0.2">
      <c r="D79" s="33"/>
      <c r="E79" s="5"/>
      <c r="F79" s="8"/>
      <c r="G79" s="6"/>
    </row>
    <row r="80" spans="4:7" s="2" customFormat="1" x14ac:dyDescent="0.2">
      <c r="D80" s="33"/>
      <c r="E80" s="5"/>
      <c r="F80" s="8"/>
      <c r="G80" s="6"/>
    </row>
    <row r="81" spans="4:7" s="2" customFormat="1" x14ac:dyDescent="0.2">
      <c r="D81" s="33"/>
      <c r="E81" s="5"/>
      <c r="F81" s="8"/>
      <c r="G81" s="6"/>
    </row>
    <row r="82" spans="4:7" s="2" customFormat="1" x14ac:dyDescent="0.2">
      <c r="D82" s="33"/>
      <c r="E82" s="5"/>
      <c r="F82" s="8"/>
      <c r="G82" s="6"/>
    </row>
    <row r="83" spans="4:7" s="2" customFormat="1" x14ac:dyDescent="0.2">
      <c r="D83" s="33"/>
      <c r="E83" s="5"/>
      <c r="F83" s="8"/>
      <c r="G83" s="6"/>
    </row>
    <row r="84" spans="4:7" s="2" customFormat="1" x14ac:dyDescent="0.2">
      <c r="D84" s="33"/>
      <c r="E84" s="5"/>
      <c r="F84" s="8"/>
      <c r="G84" s="6"/>
    </row>
    <row r="85" spans="4:7" s="2" customFormat="1" x14ac:dyDescent="0.2">
      <c r="D85" s="33"/>
      <c r="E85" s="5"/>
      <c r="F85" s="8"/>
      <c r="G85" s="6"/>
    </row>
    <row r="86" spans="4:7" s="2" customFormat="1" x14ac:dyDescent="0.2">
      <c r="D86" s="33"/>
      <c r="E86" s="5"/>
      <c r="F86" s="8"/>
      <c r="G86" s="6"/>
    </row>
    <row r="87" spans="4:7" s="2" customFormat="1" x14ac:dyDescent="0.2">
      <c r="D87" s="33"/>
      <c r="E87" s="5"/>
      <c r="F87" s="8"/>
      <c r="G87" s="6"/>
    </row>
    <row r="88" spans="4:7" s="2" customFormat="1" x14ac:dyDescent="0.2">
      <c r="D88" s="33"/>
      <c r="E88" s="5"/>
      <c r="F88" s="8"/>
      <c r="G88" s="6"/>
    </row>
    <row r="89" spans="4:7" s="2" customFormat="1" x14ac:dyDescent="0.2">
      <c r="D89" s="33"/>
      <c r="E89" s="5"/>
      <c r="F89" s="8"/>
      <c r="G89" s="6"/>
    </row>
    <row r="90" spans="4:7" s="2" customFormat="1" x14ac:dyDescent="0.2">
      <c r="D90" s="33"/>
      <c r="E90" s="5"/>
      <c r="F90" s="8"/>
      <c r="G90" s="6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156E-4A1E-4CBA-A467-28C4463E735C}">
  <dimension ref="A1:H90"/>
  <sheetViews>
    <sheetView workbookViewId="0">
      <selection activeCell="K8" sqref="K8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55" bestFit="1" customWidth="1"/>
    <col min="4" max="4" width="13.33203125" style="31" customWidth="1"/>
    <col min="5" max="5" width="12" style="2" customWidth="1"/>
    <col min="6" max="6" width="13.33203125" style="9" customWidth="1"/>
    <col min="7" max="7" width="12.33203125" style="7" customWidth="1"/>
    <col min="8" max="8" width="30.44140625" style="2" customWidth="1"/>
    <col min="9" max="9" width="12.33203125" style="2" bestFit="1" customWidth="1"/>
    <col min="10" max="10" width="12.109375" style="2" bestFit="1" customWidth="1"/>
    <col min="11" max="11" width="13.109375" style="2" bestFit="1" customWidth="1"/>
    <col min="12" max="12" width="36" style="2" customWidth="1"/>
    <col min="13" max="16384" width="8.6640625" style="2"/>
  </cols>
  <sheetData>
    <row r="1" spans="1:7" ht="13.8" x14ac:dyDescent="0.25">
      <c r="A1" s="10"/>
      <c r="B1" s="10"/>
      <c r="C1" s="51"/>
      <c r="D1" s="28"/>
      <c r="E1" s="10"/>
      <c r="F1" s="11"/>
      <c r="G1" s="12"/>
    </row>
    <row r="2" spans="1:7" ht="24" customHeight="1" thickBot="1" x14ac:dyDescent="0.3">
      <c r="A2" s="10"/>
      <c r="B2" s="174" t="s">
        <v>25</v>
      </c>
      <c r="C2" s="174"/>
      <c r="D2" s="174"/>
      <c r="E2" s="174"/>
      <c r="F2" s="174"/>
      <c r="G2" s="174"/>
    </row>
    <row r="3" spans="1:7" s="3" customFormat="1" ht="18.600000000000001" thickTop="1" thickBot="1" x14ac:dyDescent="0.35">
      <c r="A3" s="13"/>
      <c r="B3" s="14"/>
      <c r="C3" s="52"/>
      <c r="D3" s="173" t="s">
        <v>26</v>
      </c>
      <c r="E3" s="173"/>
      <c r="F3" s="173"/>
      <c r="G3" s="173"/>
    </row>
    <row r="4" spans="1:7" s="1" customFormat="1" ht="29.4" thickBot="1" x14ac:dyDescent="0.3">
      <c r="A4" s="13"/>
      <c r="B4" s="15" t="s">
        <v>27</v>
      </c>
      <c r="C4" s="53" t="s">
        <v>28</v>
      </c>
      <c r="D4" s="29" t="s">
        <v>29</v>
      </c>
      <c r="E4" s="15" t="s">
        <v>30</v>
      </c>
      <c r="F4" s="15" t="s">
        <v>31</v>
      </c>
      <c r="G4" s="15" t="s">
        <v>32</v>
      </c>
    </row>
    <row r="5" spans="1:7" s="1" customFormat="1" ht="29.4" thickBot="1" x14ac:dyDescent="0.3">
      <c r="A5" s="13"/>
      <c r="B5" s="15" t="s">
        <v>33</v>
      </c>
      <c r="C5" s="53" t="s">
        <v>34</v>
      </c>
      <c r="D5" s="29" t="s">
        <v>35</v>
      </c>
      <c r="E5" s="15" t="s">
        <v>36</v>
      </c>
      <c r="F5" s="15" t="s">
        <v>37</v>
      </c>
      <c r="G5" s="15" t="s">
        <v>38</v>
      </c>
    </row>
    <row r="6" spans="1:7" ht="20.25" customHeight="1" thickBot="1" x14ac:dyDescent="0.35">
      <c r="A6" s="10"/>
      <c r="B6" s="175" t="s">
        <v>79</v>
      </c>
      <c r="C6" s="176"/>
      <c r="D6" s="176"/>
      <c r="E6" s="176"/>
      <c r="F6" s="176"/>
      <c r="G6" s="176"/>
    </row>
    <row r="7" spans="1:7" ht="14.4" x14ac:dyDescent="0.3">
      <c r="A7" s="10"/>
      <c r="B7" s="18">
        <v>1</v>
      </c>
      <c r="C7" s="54">
        <v>44624</v>
      </c>
      <c r="D7" s="47">
        <v>3081</v>
      </c>
      <c r="E7" s="47">
        <v>-533</v>
      </c>
      <c r="F7" s="17">
        <f t="shared" ref="F7:F53" si="0">D7+E7</f>
        <v>2548</v>
      </c>
      <c r="G7" s="19">
        <f>F7</f>
        <v>2548</v>
      </c>
    </row>
    <row r="8" spans="1:7" ht="14.4" x14ac:dyDescent="0.3">
      <c r="A8" s="10"/>
      <c r="B8" s="20">
        <v>2</v>
      </c>
      <c r="C8" s="54">
        <f t="shared" ref="C8:C58" si="1">C7+7</f>
        <v>44631</v>
      </c>
      <c r="D8" s="47">
        <v>1067</v>
      </c>
      <c r="E8" s="47">
        <v>-25</v>
      </c>
      <c r="F8" s="17">
        <f t="shared" si="0"/>
        <v>1042</v>
      </c>
      <c r="G8" s="60">
        <f t="shared" ref="G8:G58" si="2">G7+F8</f>
        <v>3590</v>
      </c>
    </row>
    <row r="9" spans="1:7" ht="14.4" x14ac:dyDescent="0.3">
      <c r="A9" s="10"/>
      <c r="B9" s="16">
        <v>3</v>
      </c>
      <c r="C9" s="54">
        <f t="shared" si="1"/>
        <v>44638</v>
      </c>
      <c r="D9" s="47">
        <v>7405</v>
      </c>
      <c r="E9" s="47">
        <v>0</v>
      </c>
      <c r="F9" s="17">
        <f t="shared" si="0"/>
        <v>7405</v>
      </c>
      <c r="G9" s="60">
        <f t="shared" si="2"/>
        <v>10995</v>
      </c>
    </row>
    <row r="10" spans="1:7" ht="14.4" x14ac:dyDescent="0.3">
      <c r="A10" s="10"/>
      <c r="B10" s="18">
        <v>4</v>
      </c>
      <c r="C10" s="54">
        <f t="shared" si="1"/>
        <v>44645</v>
      </c>
      <c r="D10" s="47">
        <v>53154</v>
      </c>
      <c r="E10" s="47">
        <v>0</v>
      </c>
      <c r="F10" s="17">
        <f t="shared" si="0"/>
        <v>53154</v>
      </c>
      <c r="G10" s="60">
        <f t="shared" si="2"/>
        <v>64149</v>
      </c>
    </row>
    <row r="11" spans="1:7" ht="14.4" x14ac:dyDescent="0.3">
      <c r="A11" s="10"/>
      <c r="B11" s="18">
        <v>5</v>
      </c>
      <c r="C11" s="54">
        <f t="shared" si="1"/>
        <v>44652</v>
      </c>
      <c r="D11" s="47">
        <v>3286</v>
      </c>
      <c r="E11" s="47">
        <v>0</v>
      </c>
      <c r="F11" s="17">
        <f t="shared" si="0"/>
        <v>3286</v>
      </c>
      <c r="G11" s="60">
        <f t="shared" si="2"/>
        <v>67435</v>
      </c>
    </row>
    <row r="12" spans="1:7" ht="14.4" x14ac:dyDescent="0.3">
      <c r="A12" s="10"/>
      <c r="B12" s="20">
        <v>6</v>
      </c>
      <c r="C12" s="54">
        <f t="shared" si="1"/>
        <v>44659</v>
      </c>
      <c r="D12" s="47">
        <v>20183</v>
      </c>
      <c r="E12" s="47">
        <v>0</v>
      </c>
      <c r="F12" s="17">
        <f t="shared" si="0"/>
        <v>20183</v>
      </c>
      <c r="G12" s="60">
        <f t="shared" si="2"/>
        <v>87618</v>
      </c>
    </row>
    <row r="13" spans="1:7" ht="14.4" x14ac:dyDescent="0.3">
      <c r="A13" s="10"/>
      <c r="B13" s="16">
        <v>7</v>
      </c>
      <c r="C13" s="54">
        <f t="shared" si="1"/>
        <v>44666</v>
      </c>
      <c r="D13" s="47">
        <v>10241</v>
      </c>
      <c r="E13" s="47">
        <v>0</v>
      </c>
      <c r="F13" s="17">
        <f t="shared" si="0"/>
        <v>10241</v>
      </c>
      <c r="G13" s="60">
        <f t="shared" si="2"/>
        <v>97859</v>
      </c>
    </row>
    <row r="14" spans="1:7" ht="14.4" x14ac:dyDescent="0.3">
      <c r="A14" s="10"/>
      <c r="B14" s="18">
        <v>8</v>
      </c>
      <c r="C14" s="54">
        <f t="shared" si="1"/>
        <v>44673</v>
      </c>
      <c r="D14" s="47">
        <v>26463</v>
      </c>
      <c r="E14" s="47">
        <v>0</v>
      </c>
      <c r="F14" s="17">
        <f t="shared" si="0"/>
        <v>26463</v>
      </c>
      <c r="G14" s="60">
        <f t="shared" si="2"/>
        <v>124322</v>
      </c>
    </row>
    <row r="15" spans="1:7" ht="13.5" customHeight="1" x14ac:dyDescent="0.3">
      <c r="A15" s="10"/>
      <c r="B15" s="18">
        <v>9</v>
      </c>
      <c r="C15" s="54">
        <f t="shared" si="1"/>
        <v>44680</v>
      </c>
      <c r="D15" s="47">
        <v>86517</v>
      </c>
      <c r="E15" s="47">
        <v>192</v>
      </c>
      <c r="F15" s="17">
        <f t="shared" si="0"/>
        <v>86709</v>
      </c>
      <c r="G15" s="60">
        <f t="shared" si="2"/>
        <v>211031</v>
      </c>
    </row>
    <row r="16" spans="1:7" ht="14.4" x14ac:dyDescent="0.3">
      <c r="A16" s="10"/>
      <c r="B16" s="20">
        <v>10</v>
      </c>
      <c r="C16" s="54">
        <f t="shared" si="1"/>
        <v>44687</v>
      </c>
      <c r="D16" s="47">
        <v>44578</v>
      </c>
      <c r="E16" s="47">
        <v>0</v>
      </c>
      <c r="F16" s="17">
        <f t="shared" si="0"/>
        <v>44578</v>
      </c>
      <c r="G16" s="60">
        <f t="shared" si="2"/>
        <v>255609</v>
      </c>
    </row>
    <row r="17" spans="1:8" ht="14.4" x14ac:dyDescent="0.3">
      <c r="A17" s="10"/>
      <c r="B17" s="16">
        <v>11</v>
      </c>
      <c r="C17" s="54">
        <f t="shared" si="1"/>
        <v>44694</v>
      </c>
      <c r="D17" s="47">
        <v>50184</v>
      </c>
      <c r="E17" s="47">
        <v>0</v>
      </c>
      <c r="F17" s="17">
        <f t="shared" si="0"/>
        <v>50184</v>
      </c>
      <c r="G17" s="60">
        <f t="shared" si="2"/>
        <v>305793</v>
      </c>
    </row>
    <row r="18" spans="1:8" ht="14.4" x14ac:dyDescent="0.3">
      <c r="A18" s="10"/>
      <c r="B18" s="18">
        <v>12</v>
      </c>
      <c r="C18" s="54">
        <f t="shared" si="1"/>
        <v>44701</v>
      </c>
      <c r="D18" s="47">
        <v>47331</v>
      </c>
      <c r="E18" s="47">
        <v>0</v>
      </c>
      <c r="F18" s="17">
        <f t="shared" si="0"/>
        <v>47331</v>
      </c>
      <c r="G18" s="60">
        <f t="shared" si="2"/>
        <v>353124</v>
      </c>
    </row>
    <row r="19" spans="1:8" ht="14.4" x14ac:dyDescent="0.3">
      <c r="A19" s="10"/>
      <c r="B19" s="18">
        <v>13</v>
      </c>
      <c r="C19" s="54">
        <f t="shared" si="1"/>
        <v>44708</v>
      </c>
      <c r="D19" s="47">
        <v>93686</v>
      </c>
      <c r="E19" s="47">
        <v>26416</v>
      </c>
      <c r="F19" s="17">
        <f t="shared" si="0"/>
        <v>120102</v>
      </c>
      <c r="G19" s="60">
        <f t="shared" si="2"/>
        <v>473226</v>
      </c>
    </row>
    <row r="20" spans="1:8" ht="14.4" x14ac:dyDescent="0.3">
      <c r="A20" s="10"/>
      <c r="B20" s="20">
        <v>14</v>
      </c>
      <c r="C20" s="54">
        <f t="shared" si="1"/>
        <v>44715</v>
      </c>
      <c r="D20" s="47">
        <v>32469</v>
      </c>
      <c r="E20" s="47">
        <v>6538</v>
      </c>
      <c r="F20" s="17">
        <f t="shared" si="0"/>
        <v>39007</v>
      </c>
      <c r="G20" s="60">
        <f t="shared" si="2"/>
        <v>512233</v>
      </c>
    </row>
    <row r="21" spans="1:8" ht="14.4" x14ac:dyDescent="0.3">
      <c r="A21" s="10"/>
      <c r="B21" s="16">
        <v>15</v>
      </c>
      <c r="C21" s="54">
        <f t="shared" si="1"/>
        <v>44722</v>
      </c>
      <c r="D21" s="47">
        <v>53659</v>
      </c>
      <c r="E21" s="47">
        <v>13960</v>
      </c>
      <c r="F21" s="17">
        <f t="shared" si="0"/>
        <v>67619</v>
      </c>
      <c r="G21" s="60">
        <f t="shared" si="2"/>
        <v>579852</v>
      </c>
    </row>
    <row r="22" spans="1:8" ht="14.4" x14ac:dyDescent="0.3">
      <c r="A22" s="10"/>
      <c r="B22" s="18">
        <v>16</v>
      </c>
      <c r="C22" s="54">
        <f t="shared" si="1"/>
        <v>44729</v>
      </c>
      <c r="D22" s="47">
        <v>35001</v>
      </c>
      <c r="E22" s="47">
        <v>15082</v>
      </c>
      <c r="F22" s="17">
        <f t="shared" si="0"/>
        <v>50083</v>
      </c>
      <c r="G22" s="60">
        <f t="shared" si="2"/>
        <v>629935</v>
      </c>
    </row>
    <row r="23" spans="1:8" ht="14.4" x14ac:dyDescent="0.3">
      <c r="A23" s="10"/>
      <c r="B23" s="18">
        <v>17</v>
      </c>
      <c r="C23" s="54">
        <f t="shared" si="1"/>
        <v>44736</v>
      </c>
      <c r="D23" s="48">
        <v>26403</v>
      </c>
      <c r="E23" s="47">
        <v>11679</v>
      </c>
      <c r="F23" s="17">
        <f t="shared" si="0"/>
        <v>38082</v>
      </c>
      <c r="G23" s="60">
        <f t="shared" si="2"/>
        <v>668017</v>
      </c>
    </row>
    <row r="24" spans="1:8" ht="15" customHeight="1" x14ac:dyDescent="0.3">
      <c r="A24" s="10"/>
      <c r="B24" s="20">
        <v>18</v>
      </c>
      <c r="C24" s="54">
        <f t="shared" si="1"/>
        <v>44743</v>
      </c>
      <c r="D24" s="48">
        <v>23632</v>
      </c>
      <c r="E24" s="47">
        <v>9864</v>
      </c>
      <c r="F24" s="17">
        <f t="shared" si="0"/>
        <v>33496</v>
      </c>
      <c r="G24" s="60">
        <f t="shared" si="2"/>
        <v>701513</v>
      </c>
    </row>
    <row r="25" spans="1:8" ht="15" customHeight="1" x14ac:dyDescent="0.3">
      <c r="A25" s="10"/>
      <c r="B25" s="16">
        <v>19</v>
      </c>
      <c r="C25" s="54">
        <f t="shared" si="1"/>
        <v>44750</v>
      </c>
      <c r="D25" s="48">
        <v>41333</v>
      </c>
      <c r="E25" s="47">
        <v>838</v>
      </c>
      <c r="F25" s="17">
        <f t="shared" si="0"/>
        <v>42171</v>
      </c>
      <c r="G25" s="60">
        <f t="shared" si="2"/>
        <v>743684</v>
      </c>
    </row>
    <row r="26" spans="1:8" ht="15" customHeight="1" x14ac:dyDescent="0.3">
      <c r="A26" s="10"/>
      <c r="B26" s="18">
        <v>20</v>
      </c>
      <c r="C26" s="54">
        <f t="shared" si="1"/>
        <v>44757</v>
      </c>
      <c r="D26" s="48">
        <v>32994</v>
      </c>
      <c r="E26" s="47">
        <v>1128</v>
      </c>
      <c r="F26" s="17">
        <f t="shared" si="0"/>
        <v>34122</v>
      </c>
      <c r="G26" s="60">
        <f t="shared" si="2"/>
        <v>777806</v>
      </c>
    </row>
    <row r="27" spans="1:8" ht="15" customHeight="1" x14ac:dyDescent="0.3">
      <c r="A27" s="10"/>
      <c r="B27" s="18">
        <v>21</v>
      </c>
      <c r="C27" s="54">
        <f t="shared" si="1"/>
        <v>44764</v>
      </c>
      <c r="D27" s="48">
        <v>17651</v>
      </c>
      <c r="E27" s="47">
        <v>-204</v>
      </c>
      <c r="F27" s="17">
        <f t="shared" si="0"/>
        <v>17447</v>
      </c>
      <c r="G27" s="60">
        <f t="shared" si="2"/>
        <v>795253</v>
      </c>
    </row>
    <row r="28" spans="1:8" ht="15" customHeight="1" x14ac:dyDescent="0.3">
      <c r="A28" s="10"/>
      <c r="B28" s="20">
        <v>22</v>
      </c>
      <c r="C28" s="54">
        <f t="shared" si="1"/>
        <v>44771</v>
      </c>
      <c r="D28" s="48">
        <v>11409</v>
      </c>
      <c r="E28" s="47">
        <v>4382</v>
      </c>
      <c r="F28" s="17">
        <f t="shared" si="0"/>
        <v>15791</v>
      </c>
      <c r="G28" s="60">
        <f t="shared" si="2"/>
        <v>811044</v>
      </c>
      <c r="H28" s="31"/>
    </row>
    <row r="29" spans="1:8" ht="15" customHeight="1" x14ac:dyDescent="0.3">
      <c r="A29" s="10"/>
      <c r="B29" s="16">
        <v>23</v>
      </c>
      <c r="C29" s="54">
        <f t="shared" si="1"/>
        <v>44778</v>
      </c>
      <c r="D29" s="48">
        <v>5435</v>
      </c>
      <c r="E29" s="47">
        <v>238</v>
      </c>
      <c r="F29" s="17">
        <f t="shared" si="0"/>
        <v>5673</v>
      </c>
      <c r="G29" s="60">
        <f t="shared" si="2"/>
        <v>816717</v>
      </c>
    </row>
    <row r="30" spans="1:8" ht="15" customHeight="1" x14ac:dyDescent="0.3">
      <c r="A30" s="10"/>
      <c r="B30" s="18">
        <v>24</v>
      </c>
      <c r="C30" s="54">
        <f t="shared" si="1"/>
        <v>44785</v>
      </c>
      <c r="D30" s="48">
        <v>5594</v>
      </c>
      <c r="E30" s="47">
        <v>147</v>
      </c>
      <c r="F30" s="17">
        <f t="shared" si="0"/>
        <v>5741</v>
      </c>
      <c r="G30" s="60">
        <f t="shared" si="2"/>
        <v>822458</v>
      </c>
    </row>
    <row r="31" spans="1:8" ht="15" customHeight="1" x14ac:dyDescent="0.3">
      <c r="A31" s="10"/>
      <c r="B31" s="18">
        <v>25</v>
      </c>
      <c r="C31" s="54">
        <f t="shared" si="1"/>
        <v>44792</v>
      </c>
      <c r="D31" s="30">
        <v>3232</v>
      </c>
      <c r="E31" s="47">
        <v>-409</v>
      </c>
      <c r="F31" s="17">
        <f t="shared" si="0"/>
        <v>2823</v>
      </c>
      <c r="G31" s="60">
        <f t="shared" si="2"/>
        <v>825281</v>
      </c>
    </row>
    <row r="32" spans="1:8" ht="15" customHeight="1" x14ac:dyDescent="0.3">
      <c r="A32" s="10"/>
      <c r="B32" s="20">
        <v>26</v>
      </c>
      <c r="C32" s="54">
        <f t="shared" si="1"/>
        <v>44799</v>
      </c>
      <c r="D32" s="30">
        <v>2089</v>
      </c>
      <c r="E32" s="47">
        <v>-39</v>
      </c>
      <c r="F32" s="17">
        <f t="shared" si="0"/>
        <v>2050</v>
      </c>
      <c r="G32" s="60">
        <f t="shared" si="2"/>
        <v>827331</v>
      </c>
    </row>
    <row r="33" spans="1:7" ht="15" customHeight="1" x14ac:dyDescent="0.3">
      <c r="A33" s="10"/>
      <c r="B33" s="16">
        <v>27</v>
      </c>
      <c r="C33" s="54">
        <f t="shared" si="1"/>
        <v>44806</v>
      </c>
      <c r="D33" s="30">
        <v>1193</v>
      </c>
      <c r="E33" s="47">
        <v>148</v>
      </c>
      <c r="F33" s="17">
        <f t="shared" si="0"/>
        <v>1341</v>
      </c>
      <c r="G33" s="60">
        <f t="shared" si="2"/>
        <v>828672</v>
      </c>
    </row>
    <row r="34" spans="1:7" ht="15" customHeight="1" x14ac:dyDescent="0.3">
      <c r="A34" s="10"/>
      <c r="B34" s="18">
        <v>28</v>
      </c>
      <c r="C34" s="54">
        <f t="shared" si="1"/>
        <v>44813</v>
      </c>
      <c r="D34" s="30">
        <v>1438</v>
      </c>
      <c r="E34" s="47">
        <v>-30</v>
      </c>
      <c r="F34" s="17">
        <f t="shared" si="0"/>
        <v>1408</v>
      </c>
      <c r="G34" s="60">
        <f t="shared" si="2"/>
        <v>830080</v>
      </c>
    </row>
    <row r="35" spans="1:7" ht="16.5" customHeight="1" x14ac:dyDescent="0.3">
      <c r="A35" s="10"/>
      <c r="B35" s="18">
        <v>29</v>
      </c>
      <c r="C35" s="54">
        <f t="shared" si="1"/>
        <v>44820</v>
      </c>
      <c r="D35" s="30">
        <v>1113</v>
      </c>
      <c r="E35" s="47">
        <v>-55</v>
      </c>
      <c r="F35" s="17">
        <f t="shared" si="0"/>
        <v>1058</v>
      </c>
      <c r="G35" s="60">
        <f t="shared" si="2"/>
        <v>831138</v>
      </c>
    </row>
    <row r="36" spans="1:7" ht="17.25" customHeight="1" x14ac:dyDescent="0.3">
      <c r="A36" s="10"/>
      <c r="B36" s="20">
        <v>30</v>
      </c>
      <c r="C36" s="54">
        <f t="shared" si="1"/>
        <v>44827</v>
      </c>
      <c r="D36" s="30">
        <v>1173</v>
      </c>
      <c r="E36" s="47">
        <v>-190</v>
      </c>
      <c r="F36" s="17">
        <f t="shared" si="0"/>
        <v>983</v>
      </c>
      <c r="G36" s="60">
        <f t="shared" si="2"/>
        <v>832121</v>
      </c>
    </row>
    <row r="37" spans="1:7" ht="15" customHeight="1" x14ac:dyDescent="0.3">
      <c r="A37" s="10"/>
      <c r="B37" s="16">
        <v>31</v>
      </c>
      <c r="C37" s="54">
        <f t="shared" si="1"/>
        <v>44834</v>
      </c>
      <c r="D37" s="30">
        <v>260</v>
      </c>
      <c r="E37" s="47">
        <v>400</v>
      </c>
      <c r="F37" s="17">
        <f t="shared" si="0"/>
        <v>660</v>
      </c>
      <c r="G37" s="60">
        <f t="shared" si="2"/>
        <v>832781</v>
      </c>
    </row>
    <row r="38" spans="1:7" ht="15" customHeight="1" x14ac:dyDescent="0.3">
      <c r="A38" s="10"/>
      <c r="B38" s="18">
        <v>32</v>
      </c>
      <c r="C38" s="54">
        <f t="shared" si="1"/>
        <v>44841</v>
      </c>
      <c r="D38" s="27">
        <v>337</v>
      </c>
      <c r="E38" s="47">
        <v>17</v>
      </c>
      <c r="F38" s="17">
        <f t="shared" si="0"/>
        <v>354</v>
      </c>
      <c r="G38" s="60">
        <f t="shared" si="2"/>
        <v>833135</v>
      </c>
    </row>
    <row r="39" spans="1:7" ht="15" customHeight="1" x14ac:dyDescent="0.3">
      <c r="A39" s="10"/>
      <c r="B39" s="18">
        <v>33</v>
      </c>
      <c r="C39" s="54">
        <f t="shared" si="1"/>
        <v>44848</v>
      </c>
      <c r="D39" s="27">
        <v>255</v>
      </c>
      <c r="E39" s="47">
        <v>210</v>
      </c>
      <c r="F39" s="17">
        <f t="shared" si="0"/>
        <v>465</v>
      </c>
      <c r="G39" s="60">
        <f t="shared" si="2"/>
        <v>833600</v>
      </c>
    </row>
    <row r="40" spans="1:7" ht="15" customHeight="1" x14ac:dyDescent="0.3">
      <c r="A40" s="10"/>
      <c r="B40" s="20">
        <v>34</v>
      </c>
      <c r="C40" s="54">
        <f t="shared" si="1"/>
        <v>44855</v>
      </c>
      <c r="D40" s="27">
        <v>93</v>
      </c>
      <c r="E40" s="47">
        <v>214</v>
      </c>
      <c r="F40" s="17">
        <f t="shared" si="0"/>
        <v>307</v>
      </c>
      <c r="G40" s="60">
        <f t="shared" si="2"/>
        <v>833907</v>
      </c>
    </row>
    <row r="41" spans="1:7" ht="15" customHeight="1" x14ac:dyDescent="0.3">
      <c r="A41" s="10"/>
      <c r="B41" s="16">
        <v>35</v>
      </c>
      <c r="C41" s="54">
        <f t="shared" si="1"/>
        <v>44862</v>
      </c>
      <c r="D41" s="30">
        <v>398</v>
      </c>
      <c r="E41" s="47">
        <v>205</v>
      </c>
      <c r="F41" s="17">
        <f t="shared" si="0"/>
        <v>603</v>
      </c>
      <c r="G41" s="60">
        <f t="shared" si="2"/>
        <v>834510</v>
      </c>
    </row>
    <row r="42" spans="1:7" ht="15" customHeight="1" x14ac:dyDescent="0.3">
      <c r="A42" s="10"/>
      <c r="B42" s="18">
        <v>36</v>
      </c>
      <c r="C42" s="54">
        <f t="shared" si="1"/>
        <v>44869</v>
      </c>
      <c r="D42" s="30">
        <v>439</v>
      </c>
      <c r="E42" s="47">
        <v>481</v>
      </c>
      <c r="F42" s="17">
        <f t="shared" si="0"/>
        <v>920</v>
      </c>
      <c r="G42" s="60">
        <f t="shared" si="2"/>
        <v>835430</v>
      </c>
    </row>
    <row r="43" spans="1:7" ht="15" customHeight="1" x14ac:dyDescent="0.3">
      <c r="A43" s="10"/>
      <c r="B43" s="18">
        <v>37</v>
      </c>
      <c r="C43" s="54">
        <f t="shared" si="1"/>
        <v>44876</v>
      </c>
      <c r="D43" s="30">
        <v>399</v>
      </c>
      <c r="E43" s="47">
        <v>165</v>
      </c>
      <c r="F43" s="17">
        <f t="shared" si="0"/>
        <v>564</v>
      </c>
      <c r="G43" s="60">
        <f t="shared" si="2"/>
        <v>835994</v>
      </c>
    </row>
    <row r="44" spans="1:7" ht="15" customHeight="1" x14ac:dyDescent="0.3">
      <c r="A44" s="10"/>
      <c r="B44" s="20">
        <v>38</v>
      </c>
      <c r="C44" s="54">
        <f t="shared" si="1"/>
        <v>44883</v>
      </c>
      <c r="D44" s="30">
        <v>421</v>
      </c>
      <c r="E44" s="47">
        <v>36</v>
      </c>
      <c r="F44" s="17">
        <f t="shared" si="0"/>
        <v>457</v>
      </c>
      <c r="G44" s="60">
        <f t="shared" si="2"/>
        <v>836451</v>
      </c>
    </row>
    <row r="45" spans="1:7" ht="15" customHeight="1" x14ac:dyDescent="0.3">
      <c r="A45" s="10"/>
      <c r="B45" s="16">
        <v>39</v>
      </c>
      <c r="C45" s="54">
        <f t="shared" si="1"/>
        <v>44890</v>
      </c>
      <c r="D45" s="30">
        <v>309</v>
      </c>
      <c r="E45" s="47">
        <v>69</v>
      </c>
      <c r="F45" s="17">
        <f t="shared" si="0"/>
        <v>378</v>
      </c>
      <c r="G45" s="60">
        <f t="shared" si="2"/>
        <v>836829</v>
      </c>
    </row>
    <row r="46" spans="1:7" ht="15" customHeight="1" x14ac:dyDescent="0.3">
      <c r="A46" s="10"/>
      <c r="B46" s="18">
        <v>40</v>
      </c>
      <c r="C46" s="54">
        <f t="shared" si="1"/>
        <v>44897</v>
      </c>
      <c r="D46" s="30">
        <v>948</v>
      </c>
      <c r="E46" s="47">
        <v>0</v>
      </c>
      <c r="F46" s="17">
        <f t="shared" si="0"/>
        <v>948</v>
      </c>
      <c r="G46" s="60">
        <f t="shared" si="2"/>
        <v>837777</v>
      </c>
    </row>
    <row r="47" spans="1:7" ht="15" customHeight="1" x14ac:dyDescent="0.3">
      <c r="A47" s="10"/>
      <c r="B47" s="18">
        <v>41</v>
      </c>
      <c r="C47" s="54">
        <f t="shared" si="1"/>
        <v>44904</v>
      </c>
      <c r="D47" s="30">
        <v>612</v>
      </c>
      <c r="E47" s="47">
        <v>-15</v>
      </c>
      <c r="F47" s="17">
        <f t="shared" si="0"/>
        <v>597</v>
      </c>
      <c r="G47" s="60">
        <f t="shared" si="2"/>
        <v>838374</v>
      </c>
    </row>
    <row r="48" spans="1:7" ht="15" customHeight="1" x14ac:dyDescent="0.3">
      <c r="A48" s="10"/>
      <c r="B48" s="20">
        <v>42</v>
      </c>
      <c r="C48" s="54">
        <f t="shared" si="1"/>
        <v>44911</v>
      </c>
      <c r="D48" s="30">
        <v>235</v>
      </c>
      <c r="E48" s="47">
        <v>-29</v>
      </c>
      <c r="F48" s="17">
        <f t="shared" si="0"/>
        <v>206</v>
      </c>
      <c r="G48" s="60">
        <f t="shared" si="2"/>
        <v>838580</v>
      </c>
    </row>
    <row r="49" spans="1:7" ht="14.4" x14ac:dyDescent="0.3">
      <c r="A49" s="10"/>
      <c r="B49" s="16">
        <v>43</v>
      </c>
      <c r="C49" s="54">
        <f t="shared" si="1"/>
        <v>44918</v>
      </c>
      <c r="D49" s="30">
        <v>660</v>
      </c>
      <c r="E49" s="47">
        <v>14</v>
      </c>
      <c r="F49" s="17">
        <f t="shared" si="0"/>
        <v>674</v>
      </c>
      <c r="G49" s="60">
        <f t="shared" si="2"/>
        <v>839254</v>
      </c>
    </row>
    <row r="50" spans="1:7" ht="15" customHeight="1" x14ac:dyDescent="0.3">
      <c r="A50" s="10"/>
      <c r="B50" s="18">
        <v>44</v>
      </c>
      <c r="C50" s="54">
        <f t="shared" si="1"/>
        <v>44925</v>
      </c>
      <c r="D50" s="30">
        <v>10</v>
      </c>
      <c r="E50" s="47">
        <v>105</v>
      </c>
      <c r="F50" s="17">
        <f t="shared" si="0"/>
        <v>115</v>
      </c>
      <c r="G50" s="60">
        <f t="shared" si="2"/>
        <v>839369</v>
      </c>
    </row>
    <row r="51" spans="1:7" ht="15" customHeight="1" x14ac:dyDescent="0.3">
      <c r="A51" s="10"/>
      <c r="B51" s="18">
        <v>45</v>
      </c>
      <c r="C51" s="54">
        <f t="shared" si="1"/>
        <v>44932</v>
      </c>
      <c r="D51" s="30">
        <v>9</v>
      </c>
      <c r="E51" s="47">
        <v>459</v>
      </c>
      <c r="F51" s="17">
        <f t="shared" si="0"/>
        <v>468</v>
      </c>
      <c r="G51" s="60">
        <f t="shared" si="2"/>
        <v>839837</v>
      </c>
    </row>
    <row r="52" spans="1:7" ht="15" customHeight="1" x14ac:dyDescent="0.3">
      <c r="A52" s="10"/>
      <c r="B52" s="20">
        <v>46</v>
      </c>
      <c r="C52" s="54">
        <f t="shared" si="1"/>
        <v>44939</v>
      </c>
      <c r="D52" s="30">
        <v>632</v>
      </c>
      <c r="E52" s="47">
        <v>-30</v>
      </c>
      <c r="F52" s="17">
        <f t="shared" si="0"/>
        <v>602</v>
      </c>
      <c r="G52" s="60">
        <f t="shared" si="2"/>
        <v>840439</v>
      </c>
    </row>
    <row r="53" spans="1:7" ht="15" customHeight="1" x14ac:dyDescent="0.3">
      <c r="A53" s="10"/>
      <c r="B53" s="16">
        <v>47</v>
      </c>
      <c r="C53" s="54">
        <f t="shared" si="1"/>
        <v>44946</v>
      </c>
      <c r="D53" s="30">
        <v>460</v>
      </c>
      <c r="E53" s="47">
        <v>0</v>
      </c>
      <c r="F53" s="17">
        <f t="shared" si="0"/>
        <v>460</v>
      </c>
      <c r="G53" s="60">
        <f t="shared" si="2"/>
        <v>840899</v>
      </c>
    </row>
    <row r="54" spans="1:7" ht="15" customHeight="1" x14ac:dyDescent="0.3">
      <c r="A54" s="10"/>
      <c r="B54" s="18">
        <v>48</v>
      </c>
      <c r="C54" s="54">
        <f t="shared" si="1"/>
        <v>44953</v>
      </c>
      <c r="D54" s="30">
        <v>167</v>
      </c>
      <c r="E54" s="47">
        <v>83</v>
      </c>
      <c r="F54" s="17">
        <f>D54+E54</f>
        <v>250</v>
      </c>
      <c r="G54" s="60">
        <f t="shared" si="2"/>
        <v>841149</v>
      </c>
    </row>
    <row r="55" spans="1:7" s="1" customFormat="1" ht="15" customHeight="1" x14ac:dyDescent="0.3">
      <c r="A55" s="13"/>
      <c r="B55" s="18">
        <v>49</v>
      </c>
      <c r="C55" s="54">
        <f t="shared" si="1"/>
        <v>44960</v>
      </c>
      <c r="D55" s="30">
        <v>259</v>
      </c>
      <c r="E55" s="47">
        <v>0</v>
      </c>
      <c r="F55" s="17">
        <f>D55+E55</f>
        <v>259</v>
      </c>
      <c r="G55" s="60">
        <f t="shared" si="2"/>
        <v>841408</v>
      </c>
    </row>
    <row r="56" spans="1:7" ht="15" customHeight="1" x14ac:dyDescent="0.3">
      <c r="A56" s="10"/>
      <c r="B56" s="20">
        <v>50</v>
      </c>
      <c r="C56" s="54">
        <f t="shared" si="1"/>
        <v>44967</v>
      </c>
      <c r="D56" s="30">
        <v>98</v>
      </c>
      <c r="E56" s="47">
        <v>0</v>
      </c>
      <c r="F56" s="17">
        <f>D56+E56</f>
        <v>98</v>
      </c>
      <c r="G56" s="60">
        <f t="shared" si="2"/>
        <v>841506</v>
      </c>
    </row>
    <row r="57" spans="1:7" ht="15" customHeight="1" x14ac:dyDescent="0.3">
      <c r="A57" s="10"/>
      <c r="B57" s="16">
        <v>51</v>
      </c>
      <c r="C57" s="54">
        <f t="shared" si="1"/>
        <v>44974</v>
      </c>
      <c r="D57" s="30">
        <v>277</v>
      </c>
      <c r="E57" s="47">
        <v>0</v>
      </c>
      <c r="F57" s="17">
        <f>D57+E57</f>
        <v>277</v>
      </c>
      <c r="G57" s="60">
        <f t="shared" si="2"/>
        <v>841783</v>
      </c>
    </row>
    <row r="58" spans="1:7" ht="15" customHeight="1" x14ac:dyDescent="0.3">
      <c r="A58" s="10"/>
      <c r="B58" s="18">
        <v>52</v>
      </c>
      <c r="C58" s="54">
        <f t="shared" si="1"/>
        <v>44981</v>
      </c>
      <c r="D58" s="30">
        <v>901</v>
      </c>
      <c r="E58" s="47">
        <v>0</v>
      </c>
      <c r="F58" s="17">
        <f>D58+E58</f>
        <v>901</v>
      </c>
      <c r="G58" s="60">
        <f t="shared" si="2"/>
        <v>842684</v>
      </c>
    </row>
    <row r="59" spans="1:7" ht="14.4" x14ac:dyDescent="0.3">
      <c r="A59" s="10"/>
      <c r="B59" s="18">
        <v>53</v>
      </c>
      <c r="C59" s="54"/>
      <c r="D59" s="30"/>
      <c r="E59" s="47"/>
      <c r="F59" s="17"/>
      <c r="G59" s="21"/>
    </row>
    <row r="60" spans="1:7" ht="13.8" x14ac:dyDescent="0.25">
      <c r="A60" s="10"/>
      <c r="B60" s="10"/>
      <c r="C60" s="51"/>
      <c r="D60" s="32"/>
      <c r="E60" s="22"/>
      <c r="F60" s="23"/>
      <c r="G60" s="24"/>
    </row>
    <row r="61" spans="1:7" ht="13.8" x14ac:dyDescent="0.25">
      <c r="A61" s="10"/>
      <c r="B61" s="10"/>
      <c r="C61" s="51"/>
      <c r="D61" s="32"/>
      <c r="E61" s="22"/>
      <c r="F61" s="23"/>
      <c r="G61" s="24"/>
    </row>
    <row r="62" spans="1:7" ht="13.8" x14ac:dyDescent="0.25">
      <c r="A62" s="10"/>
      <c r="B62" s="10"/>
      <c r="C62" s="51"/>
      <c r="D62" s="32"/>
      <c r="E62" s="22"/>
      <c r="F62" s="23"/>
      <c r="G62" s="24"/>
    </row>
    <row r="63" spans="1:7" ht="13.8" x14ac:dyDescent="0.25">
      <c r="A63" s="10"/>
      <c r="B63" s="10"/>
      <c r="C63" s="51"/>
      <c r="D63" s="32"/>
      <c r="E63" s="22"/>
      <c r="F63" s="23"/>
      <c r="G63" s="24"/>
    </row>
    <row r="64" spans="1:7" ht="13.8" x14ac:dyDescent="0.25">
      <c r="A64" s="10"/>
      <c r="B64" s="10"/>
      <c r="C64" s="51"/>
      <c r="D64" s="32"/>
      <c r="E64" s="22"/>
      <c r="F64" s="23"/>
      <c r="G64" s="24"/>
    </row>
    <row r="65" spans="4:7" s="2" customFormat="1" x14ac:dyDescent="0.2">
      <c r="D65" s="33"/>
      <c r="E65" s="5"/>
      <c r="F65" s="8"/>
      <c r="G65" s="6"/>
    </row>
    <row r="66" spans="4:7" s="2" customFormat="1" x14ac:dyDescent="0.2">
      <c r="D66" s="33"/>
      <c r="E66" s="5"/>
      <c r="F66" s="8"/>
      <c r="G66" s="6"/>
    </row>
    <row r="67" spans="4:7" s="2" customFormat="1" x14ac:dyDescent="0.2">
      <c r="D67" s="33"/>
      <c r="E67" s="5"/>
      <c r="F67" s="8"/>
      <c r="G67" s="6"/>
    </row>
    <row r="68" spans="4:7" s="2" customFormat="1" x14ac:dyDescent="0.2">
      <c r="D68" s="33"/>
      <c r="E68" s="5"/>
      <c r="F68" s="8"/>
      <c r="G68" s="6"/>
    </row>
    <row r="69" spans="4:7" s="2" customFormat="1" x14ac:dyDescent="0.2">
      <c r="D69" s="33"/>
      <c r="E69" s="5"/>
      <c r="F69" s="8"/>
      <c r="G69" s="6"/>
    </row>
    <row r="70" spans="4:7" s="2" customFormat="1" x14ac:dyDescent="0.2">
      <c r="D70" s="33"/>
      <c r="E70" s="5"/>
      <c r="F70" s="8"/>
      <c r="G70" s="6"/>
    </row>
    <row r="71" spans="4:7" s="2" customFormat="1" x14ac:dyDescent="0.2">
      <c r="D71" s="33"/>
      <c r="E71" s="5"/>
      <c r="F71" s="8"/>
      <c r="G71" s="6"/>
    </row>
    <row r="72" spans="4:7" s="2" customFormat="1" x14ac:dyDescent="0.2">
      <c r="D72" s="33"/>
      <c r="E72" s="5"/>
      <c r="F72" s="8"/>
      <c r="G72" s="6"/>
    </row>
    <row r="73" spans="4:7" s="2" customFormat="1" x14ac:dyDescent="0.2">
      <c r="D73" s="33"/>
      <c r="E73" s="5"/>
      <c r="F73" s="8"/>
      <c r="G73" s="6"/>
    </row>
    <row r="74" spans="4:7" s="2" customFormat="1" x14ac:dyDescent="0.2">
      <c r="D74" s="33"/>
      <c r="E74" s="5"/>
      <c r="F74" s="8"/>
      <c r="G74" s="6"/>
    </row>
    <row r="75" spans="4:7" s="2" customFormat="1" x14ac:dyDescent="0.2">
      <c r="D75" s="33"/>
      <c r="E75" s="5"/>
      <c r="F75" s="8"/>
      <c r="G75" s="6"/>
    </row>
    <row r="76" spans="4:7" s="2" customFormat="1" x14ac:dyDescent="0.2">
      <c r="D76" s="33"/>
      <c r="E76" s="5"/>
      <c r="F76" s="8"/>
      <c r="G76" s="6"/>
    </row>
    <row r="77" spans="4:7" s="2" customFormat="1" x14ac:dyDescent="0.2">
      <c r="D77" s="33"/>
      <c r="E77" s="5"/>
      <c r="F77" s="8"/>
      <c r="G77" s="6"/>
    </row>
    <row r="78" spans="4:7" s="2" customFormat="1" x14ac:dyDescent="0.2">
      <c r="D78" s="33"/>
      <c r="E78" s="5"/>
      <c r="F78" s="8"/>
      <c r="G78" s="6"/>
    </row>
    <row r="79" spans="4:7" s="2" customFormat="1" x14ac:dyDescent="0.2">
      <c r="D79" s="33"/>
      <c r="E79" s="5"/>
      <c r="F79" s="8"/>
      <c r="G79" s="6"/>
    </row>
    <row r="80" spans="4:7" s="2" customFormat="1" x14ac:dyDescent="0.2">
      <c r="D80" s="33"/>
      <c r="E80" s="5"/>
      <c r="F80" s="8"/>
      <c r="G80" s="6"/>
    </row>
    <row r="81" spans="4:7" s="2" customFormat="1" x14ac:dyDescent="0.2">
      <c r="D81" s="33"/>
      <c r="E81" s="5"/>
      <c r="F81" s="8"/>
      <c r="G81" s="6"/>
    </row>
    <row r="82" spans="4:7" s="2" customFormat="1" x14ac:dyDescent="0.2">
      <c r="D82" s="33"/>
      <c r="E82" s="5"/>
      <c r="F82" s="8"/>
      <c r="G82" s="6"/>
    </row>
    <row r="83" spans="4:7" s="2" customFormat="1" x14ac:dyDescent="0.2">
      <c r="D83" s="33"/>
      <c r="E83" s="5"/>
      <c r="F83" s="8"/>
      <c r="G83" s="6"/>
    </row>
    <row r="84" spans="4:7" s="2" customFormat="1" x14ac:dyDescent="0.2">
      <c r="D84" s="33"/>
      <c r="E84" s="5"/>
      <c r="F84" s="8"/>
      <c r="G84" s="6"/>
    </row>
    <row r="85" spans="4:7" s="2" customFormat="1" x14ac:dyDescent="0.2">
      <c r="D85" s="33"/>
      <c r="E85" s="5"/>
      <c r="F85" s="8"/>
      <c r="G85" s="6"/>
    </row>
    <row r="86" spans="4:7" s="2" customFormat="1" x14ac:dyDescent="0.2">
      <c r="D86" s="33"/>
      <c r="E86" s="5"/>
      <c r="F86" s="8"/>
      <c r="G86" s="6"/>
    </row>
    <row r="87" spans="4:7" s="2" customFormat="1" x14ac:dyDescent="0.2">
      <c r="D87" s="33"/>
      <c r="E87" s="5"/>
      <c r="F87" s="8"/>
      <c r="G87" s="6"/>
    </row>
    <row r="88" spans="4:7" s="2" customFormat="1" x14ac:dyDescent="0.2">
      <c r="D88" s="33"/>
      <c r="E88" s="5"/>
      <c r="F88" s="8"/>
      <c r="G88" s="6"/>
    </row>
    <row r="89" spans="4:7" s="2" customFormat="1" x14ac:dyDescent="0.2">
      <c r="D89" s="33"/>
      <c r="E89" s="5"/>
      <c r="F89" s="8"/>
      <c r="G89" s="6"/>
    </row>
    <row r="90" spans="4:7" s="2" customFormat="1" x14ac:dyDescent="0.2">
      <c r="D90" s="33"/>
      <c r="E90" s="5"/>
      <c r="F90" s="8"/>
      <c r="G90" s="6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FE2B-FB05-488C-8EEF-D261EDC6DAA7}">
  <dimension ref="A1:H90"/>
  <sheetViews>
    <sheetView topLeftCell="B1" zoomScale="96" zoomScaleNormal="118" workbookViewId="0">
      <selection activeCell="K8" sqref="K8"/>
    </sheetView>
  </sheetViews>
  <sheetFormatPr defaultColWidth="8.6640625" defaultRowHeight="11.4" x14ac:dyDescent="0.2"/>
  <cols>
    <col min="1" max="1" width="9.109375" style="2" customWidth="1"/>
    <col min="2" max="2" width="26.44140625" style="2" customWidth="1"/>
    <col min="3" max="3" width="16.6640625" style="55" bestFit="1" customWidth="1"/>
    <col min="4" max="4" width="13.33203125" style="31" customWidth="1"/>
    <col min="5" max="5" width="12" style="2" customWidth="1"/>
    <col min="6" max="6" width="13.33203125" style="9" customWidth="1"/>
    <col min="7" max="7" width="12.33203125" style="7" customWidth="1"/>
    <col min="8" max="8" width="30.44140625" style="2" customWidth="1"/>
    <col min="9" max="9" width="12.33203125" style="2" bestFit="1" customWidth="1"/>
    <col min="10" max="10" width="12.109375" style="2" bestFit="1" customWidth="1"/>
    <col min="11" max="11" width="13.109375" style="2" bestFit="1" customWidth="1"/>
    <col min="12" max="12" width="36" style="2" customWidth="1"/>
    <col min="13" max="16384" width="8.6640625" style="2"/>
  </cols>
  <sheetData>
    <row r="1" spans="1:7" ht="13.8" x14ac:dyDescent="0.25">
      <c r="A1" s="10"/>
      <c r="B1" s="10"/>
      <c r="C1" s="51"/>
      <c r="D1" s="28"/>
      <c r="E1" s="10"/>
      <c r="F1" s="11"/>
      <c r="G1" s="12"/>
    </row>
    <row r="2" spans="1:7" ht="24" customHeight="1" thickBot="1" x14ac:dyDescent="0.3">
      <c r="A2" s="10"/>
      <c r="B2" s="174" t="s">
        <v>25</v>
      </c>
      <c r="C2" s="174"/>
      <c r="D2" s="174"/>
      <c r="E2" s="174"/>
      <c r="F2" s="174"/>
      <c r="G2" s="174"/>
    </row>
    <row r="3" spans="1:7" s="3" customFormat="1" ht="18.600000000000001" thickTop="1" thickBot="1" x14ac:dyDescent="0.35">
      <c r="A3" s="13"/>
      <c r="B3" s="14"/>
      <c r="C3" s="52"/>
      <c r="D3" s="173" t="s">
        <v>26</v>
      </c>
      <c r="E3" s="173"/>
      <c r="F3" s="173"/>
      <c r="G3" s="173"/>
    </row>
    <row r="4" spans="1:7" s="1" customFormat="1" ht="29.4" thickBot="1" x14ac:dyDescent="0.3">
      <c r="A4" s="13"/>
      <c r="B4" s="15" t="s">
        <v>27</v>
      </c>
      <c r="C4" s="53" t="s">
        <v>28</v>
      </c>
      <c r="D4" s="29" t="s">
        <v>29</v>
      </c>
      <c r="E4" s="15" t="s">
        <v>30</v>
      </c>
      <c r="F4" s="15" t="s">
        <v>31</v>
      </c>
      <c r="G4" s="15" t="s">
        <v>32</v>
      </c>
    </row>
    <row r="5" spans="1:7" s="1" customFormat="1" ht="29.4" thickBot="1" x14ac:dyDescent="0.3">
      <c r="A5" s="13"/>
      <c r="B5" s="15" t="s">
        <v>33</v>
      </c>
      <c r="C5" s="53" t="s">
        <v>34</v>
      </c>
      <c r="D5" s="29" t="s">
        <v>35</v>
      </c>
      <c r="E5" s="15" t="s">
        <v>36</v>
      </c>
      <c r="F5" s="15" t="s">
        <v>37</v>
      </c>
      <c r="G5" s="15" t="s">
        <v>38</v>
      </c>
    </row>
    <row r="6" spans="1:7" ht="20.25" customHeight="1" thickBot="1" x14ac:dyDescent="0.35">
      <c r="A6" s="10"/>
      <c r="B6" s="175" t="s">
        <v>80</v>
      </c>
      <c r="C6" s="176"/>
      <c r="D6" s="176"/>
      <c r="E6" s="176"/>
      <c r="F6" s="176"/>
      <c r="G6" s="176"/>
    </row>
    <row r="7" spans="1:7" ht="14.4" x14ac:dyDescent="0.3">
      <c r="A7" s="10"/>
      <c r="B7" s="18">
        <v>1</v>
      </c>
      <c r="C7" s="54">
        <v>44988</v>
      </c>
      <c r="D7" s="47">
        <v>527</v>
      </c>
      <c r="E7" s="47">
        <v>-276</v>
      </c>
      <c r="F7" s="17">
        <f t="shared" ref="F7:F53" si="0">D7+E7</f>
        <v>251</v>
      </c>
      <c r="G7" s="19">
        <f>F7</f>
        <v>251</v>
      </c>
    </row>
    <row r="8" spans="1:7" ht="14.4" x14ac:dyDescent="0.3">
      <c r="A8" s="10"/>
      <c r="B8" s="20">
        <v>2</v>
      </c>
      <c r="C8" s="54">
        <f t="shared" ref="C8:C58" si="1">C7+7</f>
        <v>44995</v>
      </c>
      <c r="D8" s="47">
        <v>1313</v>
      </c>
      <c r="E8" s="47">
        <v>254</v>
      </c>
      <c r="F8" s="17">
        <f t="shared" si="0"/>
        <v>1567</v>
      </c>
      <c r="G8" s="60">
        <f t="shared" ref="G8:G58" si="2">G7+F8</f>
        <v>1818</v>
      </c>
    </row>
    <row r="9" spans="1:7" ht="14.4" x14ac:dyDescent="0.3">
      <c r="A9" s="10"/>
      <c r="B9" s="16">
        <v>3</v>
      </c>
      <c r="C9" s="54">
        <f t="shared" si="1"/>
        <v>45002</v>
      </c>
      <c r="D9" s="47">
        <v>8251</v>
      </c>
      <c r="E9" s="47">
        <v>538</v>
      </c>
      <c r="F9" s="17">
        <f t="shared" si="0"/>
        <v>8789</v>
      </c>
      <c r="G9" s="60">
        <f t="shared" si="2"/>
        <v>10607</v>
      </c>
    </row>
    <row r="10" spans="1:7" ht="14.4" x14ac:dyDescent="0.3">
      <c r="A10" s="10"/>
      <c r="B10" s="18">
        <v>4</v>
      </c>
      <c r="C10" s="54">
        <f t="shared" si="1"/>
        <v>45009</v>
      </c>
      <c r="D10" s="47">
        <v>21282</v>
      </c>
      <c r="E10" s="47">
        <v>-506</v>
      </c>
      <c r="F10" s="17">
        <f t="shared" si="0"/>
        <v>20776</v>
      </c>
      <c r="G10" s="60">
        <f t="shared" si="2"/>
        <v>31383</v>
      </c>
    </row>
    <row r="11" spans="1:7" ht="14.4" x14ac:dyDescent="0.3">
      <c r="A11" s="10"/>
      <c r="B11" s="18">
        <v>5</v>
      </c>
      <c r="C11" s="54">
        <f t="shared" si="1"/>
        <v>45016</v>
      </c>
      <c r="D11" s="47">
        <v>22199</v>
      </c>
      <c r="E11" s="47">
        <v>-235</v>
      </c>
      <c r="F11" s="17">
        <f t="shared" si="0"/>
        <v>21964</v>
      </c>
      <c r="G11" s="60">
        <f t="shared" si="2"/>
        <v>53347</v>
      </c>
    </row>
    <row r="12" spans="1:7" ht="14.4" x14ac:dyDescent="0.3">
      <c r="A12" s="10"/>
      <c r="B12" s="20">
        <v>6</v>
      </c>
      <c r="C12" s="54">
        <f t="shared" si="1"/>
        <v>45023</v>
      </c>
      <c r="D12" s="47">
        <v>27513</v>
      </c>
      <c r="E12" s="47">
        <v>4</v>
      </c>
      <c r="F12" s="17">
        <f t="shared" si="0"/>
        <v>27517</v>
      </c>
      <c r="G12" s="60">
        <f t="shared" si="2"/>
        <v>80864</v>
      </c>
    </row>
    <row r="13" spans="1:7" ht="14.4" x14ac:dyDescent="0.3">
      <c r="A13" s="10"/>
      <c r="B13" s="16">
        <v>7</v>
      </c>
      <c r="C13" s="54">
        <f t="shared" si="1"/>
        <v>45030</v>
      </c>
      <c r="D13" s="47">
        <v>48848</v>
      </c>
      <c r="E13" s="47">
        <v>1282</v>
      </c>
      <c r="F13" s="17">
        <f t="shared" si="0"/>
        <v>50130</v>
      </c>
      <c r="G13" s="60">
        <f t="shared" si="2"/>
        <v>130994</v>
      </c>
    </row>
    <row r="14" spans="1:7" ht="14.4" x14ac:dyDescent="0.3">
      <c r="A14" s="10"/>
      <c r="B14" s="18">
        <v>8</v>
      </c>
      <c r="C14" s="54">
        <f t="shared" si="1"/>
        <v>45037</v>
      </c>
      <c r="D14" s="47">
        <v>78641</v>
      </c>
      <c r="E14" s="47">
        <v>274</v>
      </c>
      <c r="F14" s="17">
        <f t="shared" si="0"/>
        <v>78915</v>
      </c>
      <c r="G14" s="60">
        <f t="shared" si="2"/>
        <v>209909</v>
      </c>
    </row>
    <row r="15" spans="1:7" ht="13.5" customHeight="1" x14ac:dyDescent="0.3">
      <c r="A15" s="10"/>
      <c r="B15" s="18">
        <v>9</v>
      </c>
      <c r="C15" s="54">
        <f t="shared" si="1"/>
        <v>45044</v>
      </c>
      <c r="D15" s="47">
        <v>60617</v>
      </c>
      <c r="E15" s="47">
        <v>4083</v>
      </c>
      <c r="F15" s="17">
        <f t="shared" si="0"/>
        <v>64700</v>
      </c>
      <c r="G15" s="60">
        <f t="shared" si="2"/>
        <v>274609</v>
      </c>
    </row>
    <row r="16" spans="1:7" ht="14.4" x14ac:dyDescent="0.3">
      <c r="A16" s="10"/>
      <c r="B16" s="20">
        <v>10</v>
      </c>
      <c r="C16" s="54">
        <f t="shared" si="1"/>
        <v>45051</v>
      </c>
      <c r="D16" s="47">
        <v>48246</v>
      </c>
      <c r="E16" s="47">
        <v>-168</v>
      </c>
      <c r="F16" s="17">
        <f t="shared" si="0"/>
        <v>48078</v>
      </c>
      <c r="G16" s="60">
        <f t="shared" si="2"/>
        <v>322687</v>
      </c>
    </row>
    <row r="17" spans="1:8" ht="14.4" x14ac:dyDescent="0.3">
      <c r="A17" s="10"/>
      <c r="B17" s="16">
        <v>11</v>
      </c>
      <c r="C17" s="54">
        <f t="shared" si="1"/>
        <v>45058</v>
      </c>
      <c r="D17" s="47">
        <v>36094</v>
      </c>
      <c r="E17" s="47">
        <v>864</v>
      </c>
      <c r="F17" s="17">
        <f t="shared" si="0"/>
        <v>36958</v>
      </c>
      <c r="G17" s="60">
        <f t="shared" si="2"/>
        <v>359645</v>
      </c>
    </row>
    <row r="18" spans="1:8" ht="14.4" x14ac:dyDescent="0.3">
      <c r="A18" s="10"/>
      <c r="B18" s="18">
        <v>12</v>
      </c>
      <c r="C18" s="54">
        <f t="shared" si="1"/>
        <v>45065</v>
      </c>
      <c r="D18" s="47">
        <v>39704</v>
      </c>
      <c r="E18" s="47">
        <v>1185</v>
      </c>
      <c r="F18" s="17">
        <f t="shared" si="0"/>
        <v>40889</v>
      </c>
      <c r="G18" s="60">
        <f t="shared" si="2"/>
        <v>400534</v>
      </c>
    </row>
    <row r="19" spans="1:8" ht="14.4" x14ac:dyDescent="0.3">
      <c r="A19" s="10"/>
      <c r="B19" s="18">
        <v>13</v>
      </c>
      <c r="C19" s="54">
        <f t="shared" si="1"/>
        <v>45072</v>
      </c>
      <c r="D19" s="47">
        <v>61116</v>
      </c>
      <c r="E19" s="47">
        <v>-4892</v>
      </c>
      <c r="F19" s="17">
        <f t="shared" si="0"/>
        <v>56224</v>
      </c>
      <c r="G19" s="60">
        <f t="shared" si="2"/>
        <v>456758</v>
      </c>
    </row>
    <row r="20" spans="1:8" ht="14.4" x14ac:dyDescent="0.3">
      <c r="A20" s="10"/>
      <c r="B20" s="20">
        <v>14</v>
      </c>
      <c r="C20" s="54">
        <f t="shared" si="1"/>
        <v>45079</v>
      </c>
      <c r="D20" s="47">
        <v>30242</v>
      </c>
      <c r="E20" s="47">
        <v>3104</v>
      </c>
      <c r="F20" s="17">
        <f t="shared" si="0"/>
        <v>33346</v>
      </c>
      <c r="G20" s="60">
        <f t="shared" si="2"/>
        <v>490104</v>
      </c>
    </row>
    <row r="21" spans="1:8" ht="14.4" x14ac:dyDescent="0.3">
      <c r="A21" s="10"/>
      <c r="B21" s="16">
        <v>15</v>
      </c>
      <c r="C21" s="54">
        <f t="shared" si="1"/>
        <v>45086</v>
      </c>
      <c r="D21" s="47">
        <v>38153</v>
      </c>
      <c r="E21" s="47">
        <v>413</v>
      </c>
      <c r="F21" s="17">
        <f t="shared" si="0"/>
        <v>38566</v>
      </c>
      <c r="G21" s="60">
        <f t="shared" si="2"/>
        <v>528670</v>
      </c>
    </row>
    <row r="22" spans="1:8" ht="14.4" x14ac:dyDescent="0.3">
      <c r="A22" s="10"/>
      <c r="B22" s="18">
        <v>16</v>
      </c>
      <c r="C22" s="54">
        <f t="shared" si="1"/>
        <v>45093</v>
      </c>
      <c r="D22" s="47">
        <v>34086</v>
      </c>
      <c r="E22" s="47">
        <v>-1062</v>
      </c>
      <c r="F22" s="17">
        <f t="shared" si="0"/>
        <v>33024</v>
      </c>
      <c r="G22" s="60">
        <f t="shared" si="2"/>
        <v>561694</v>
      </c>
    </row>
    <row r="23" spans="1:8" ht="14.4" x14ac:dyDescent="0.3">
      <c r="A23" s="10"/>
      <c r="B23" s="18">
        <v>17</v>
      </c>
      <c r="C23" s="54">
        <f t="shared" si="1"/>
        <v>45100</v>
      </c>
      <c r="D23" s="47">
        <v>28674</v>
      </c>
      <c r="E23" s="47">
        <v>-695</v>
      </c>
      <c r="F23" s="17">
        <f t="shared" si="0"/>
        <v>27979</v>
      </c>
      <c r="G23" s="60">
        <f t="shared" si="2"/>
        <v>589673</v>
      </c>
    </row>
    <row r="24" spans="1:8" ht="15" customHeight="1" x14ac:dyDescent="0.3">
      <c r="A24" s="10"/>
      <c r="B24" s="20">
        <v>18</v>
      </c>
      <c r="C24" s="54">
        <f t="shared" si="1"/>
        <v>45107</v>
      </c>
      <c r="D24" s="47">
        <v>23395</v>
      </c>
      <c r="E24" s="47">
        <v>4642</v>
      </c>
      <c r="F24" s="17">
        <f t="shared" si="0"/>
        <v>28037</v>
      </c>
      <c r="G24" s="60">
        <f t="shared" si="2"/>
        <v>617710</v>
      </c>
    </row>
    <row r="25" spans="1:8" ht="15" customHeight="1" x14ac:dyDescent="0.3">
      <c r="A25" s="10"/>
      <c r="B25" s="16">
        <v>19</v>
      </c>
      <c r="C25" s="54">
        <f t="shared" si="1"/>
        <v>45114</v>
      </c>
      <c r="D25" s="47">
        <v>26566</v>
      </c>
      <c r="E25" s="47">
        <v>271</v>
      </c>
      <c r="F25" s="17">
        <f t="shared" si="0"/>
        <v>26837</v>
      </c>
      <c r="G25" s="60">
        <f t="shared" si="2"/>
        <v>644547</v>
      </c>
    </row>
    <row r="26" spans="1:8" ht="15" customHeight="1" x14ac:dyDescent="0.3">
      <c r="A26" s="10"/>
      <c r="B26" s="18">
        <v>20</v>
      </c>
      <c r="C26" s="54">
        <f t="shared" si="1"/>
        <v>45121</v>
      </c>
      <c r="D26" s="47">
        <v>23207</v>
      </c>
      <c r="E26" s="47">
        <v>-2380</v>
      </c>
      <c r="F26" s="17">
        <f t="shared" si="0"/>
        <v>20827</v>
      </c>
      <c r="G26" s="60">
        <f t="shared" si="2"/>
        <v>665374</v>
      </c>
    </row>
    <row r="27" spans="1:8" ht="15" customHeight="1" x14ac:dyDescent="0.3">
      <c r="A27" s="10"/>
      <c r="B27" s="18">
        <v>21</v>
      </c>
      <c r="C27" s="54">
        <f t="shared" si="1"/>
        <v>45128</v>
      </c>
      <c r="D27" s="47">
        <v>18070</v>
      </c>
      <c r="E27" s="47">
        <v>-1170</v>
      </c>
      <c r="F27" s="17">
        <f t="shared" si="0"/>
        <v>16900</v>
      </c>
      <c r="G27" s="60">
        <f t="shared" si="2"/>
        <v>682274</v>
      </c>
    </row>
    <row r="28" spans="1:8" ht="15" customHeight="1" x14ac:dyDescent="0.3">
      <c r="A28" s="10"/>
      <c r="B28" s="20">
        <v>22</v>
      </c>
      <c r="C28" s="54">
        <f t="shared" si="1"/>
        <v>45135</v>
      </c>
      <c r="D28" s="47">
        <v>12224</v>
      </c>
      <c r="E28" s="47">
        <v>-1462</v>
      </c>
      <c r="F28" s="17">
        <f t="shared" si="0"/>
        <v>10762</v>
      </c>
      <c r="G28" s="60">
        <f t="shared" si="2"/>
        <v>693036</v>
      </c>
      <c r="H28" s="31"/>
    </row>
    <row r="29" spans="1:8" ht="15" customHeight="1" x14ac:dyDescent="0.3">
      <c r="A29" s="10"/>
      <c r="B29" s="16">
        <v>23</v>
      </c>
      <c r="C29" s="54">
        <f t="shared" si="1"/>
        <v>45142</v>
      </c>
      <c r="D29" s="47">
        <v>8285</v>
      </c>
      <c r="E29" s="47">
        <v>-1197</v>
      </c>
      <c r="F29" s="17">
        <f t="shared" si="0"/>
        <v>7088</v>
      </c>
      <c r="G29" s="60">
        <f t="shared" si="2"/>
        <v>700124</v>
      </c>
    </row>
    <row r="30" spans="1:8" ht="15" customHeight="1" x14ac:dyDescent="0.3">
      <c r="A30" s="10"/>
      <c r="B30" s="18">
        <v>24</v>
      </c>
      <c r="C30" s="54">
        <f t="shared" si="1"/>
        <v>45149</v>
      </c>
      <c r="D30" s="47">
        <v>5017</v>
      </c>
      <c r="E30" s="47">
        <v>-1104</v>
      </c>
      <c r="F30" s="17">
        <f t="shared" si="0"/>
        <v>3913</v>
      </c>
      <c r="G30" s="60">
        <f t="shared" si="2"/>
        <v>704037</v>
      </c>
    </row>
    <row r="31" spans="1:8" ht="15" customHeight="1" x14ac:dyDescent="0.3">
      <c r="A31" s="10"/>
      <c r="B31" s="18">
        <v>25</v>
      </c>
      <c r="C31" s="54">
        <f t="shared" si="1"/>
        <v>45156</v>
      </c>
      <c r="D31" s="47">
        <v>4457</v>
      </c>
      <c r="E31" s="47">
        <v>-1635</v>
      </c>
      <c r="F31" s="17">
        <f t="shared" si="0"/>
        <v>2822</v>
      </c>
      <c r="G31" s="60">
        <f t="shared" si="2"/>
        <v>706859</v>
      </c>
    </row>
    <row r="32" spans="1:8" ht="15" customHeight="1" x14ac:dyDescent="0.3">
      <c r="A32" s="10"/>
      <c r="B32" s="20">
        <v>26</v>
      </c>
      <c r="C32" s="54">
        <f t="shared" si="1"/>
        <v>45163</v>
      </c>
      <c r="D32" s="47">
        <v>1745</v>
      </c>
      <c r="E32" s="47">
        <v>-243</v>
      </c>
      <c r="F32" s="17">
        <f t="shared" si="0"/>
        <v>1502</v>
      </c>
      <c r="G32" s="60">
        <f t="shared" si="2"/>
        <v>708361</v>
      </c>
    </row>
    <row r="33" spans="1:7" ht="15" customHeight="1" x14ac:dyDescent="0.3">
      <c r="A33" s="10"/>
      <c r="B33" s="16">
        <v>27</v>
      </c>
      <c r="C33" s="54">
        <f t="shared" si="1"/>
        <v>45170</v>
      </c>
      <c r="D33" s="47">
        <v>814</v>
      </c>
      <c r="E33" s="47">
        <v>-51</v>
      </c>
      <c r="F33" s="17">
        <f t="shared" si="0"/>
        <v>763</v>
      </c>
      <c r="G33" s="60">
        <f t="shared" si="2"/>
        <v>709124</v>
      </c>
    </row>
    <row r="34" spans="1:7" ht="15" customHeight="1" x14ac:dyDescent="0.3">
      <c r="A34" s="10"/>
      <c r="B34" s="18">
        <v>28</v>
      </c>
      <c r="C34" s="54">
        <f t="shared" si="1"/>
        <v>45177</v>
      </c>
      <c r="D34" s="47">
        <v>2261</v>
      </c>
      <c r="E34" s="47">
        <v>-1769</v>
      </c>
      <c r="F34" s="17">
        <f t="shared" si="0"/>
        <v>492</v>
      </c>
      <c r="G34" s="60">
        <f t="shared" si="2"/>
        <v>709616</v>
      </c>
    </row>
    <row r="35" spans="1:7" ht="16.5" customHeight="1" x14ac:dyDescent="0.3">
      <c r="A35" s="10"/>
      <c r="B35" s="18">
        <v>29</v>
      </c>
      <c r="C35" s="54">
        <f t="shared" si="1"/>
        <v>45184</v>
      </c>
      <c r="D35" s="47">
        <v>399</v>
      </c>
      <c r="E35" s="47">
        <v>-6</v>
      </c>
      <c r="F35" s="17">
        <f t="shared" si="0"/>
        <v>393</v>
      </c>
      <c r="G35" s="60">
        <f t="shared" si="2"/>
        <v>710009</v>
      </c>
    </row>
    <row r="36" spans="1:7" ht="17.25" customHeight="1" x14ac:dyDescent="0.3">
      <c r="A36" s="10"/>
      <c r="B36" s="20">
        <v>30</v>
      </c>
      <c r="C36" s="54">
        <f t="shared" si="1"/>
        <v>45191</v>
      </c>
      <c r="D36" s="47">
        <v>0</v>
      </c>
      <c r="E36" s="47">
        <v>603</v>
      </c>
      <c r="F36" s="17">
        <f t="shared" si="0"/>
        <v>603</v>
      </c>
      <c r="G36" s="60">
        <f t="shared" si="2"/>
        <v>710612</v>
      </c>
    </row>
    <row r="37" spans="1:7" ht="15" customHeight="1" x14ac:dyDescent="0.3">
      <c r="A37" s="10"/>
      <c r="B37" s="16">
        <v>31</v>
      </c>
      <c r="C37" s="54">
        <f t="shared" si="1"/>
        <v>45198</v>
      </c>
      <c r="D37" s="47">
        <v>305</v>
      </c>
      <c r="E37" s="47">
        <v>55</v>
      </c>
      <c r="F37" s="17">
        <f t="shared" si="0"/>
        <v>360</v>
      </c>
      <c r="G37" s="60">
        <f t="shared" si="2"/>
        <v>710972</v>
      </c>
    </row>
    <row r="38" spans="1:7" ht="15" customHeight="1" x14ac:dyDescent="0.3">
      <c r="A38" s="10"/>
      <c r="B38" s="18">
        <v>32</v>
      </c>
      <c r="C38" s="54">
        <f t="shared" si="1"/>
        <v>45205</v>
      </c>
      <c r="D38" s="47">
        <v>303</v>
      </c>
      <c r="E38" s="47">
        <v>111</v>
      </c>
      <c r="F38" s="17">
        <f t="shared" si="0"/>
        <v>414</v>
      </c>
      <c r="G38" s="60">
        <f t="shared" si="2"/>
        <v>711386</v>
      </c>
    </row>
    <row r="39" spans="1:7" ht="15" customHeight="1" x14ac:dyDescent="0.3">
      <c r="A39" s="10"/>
      <c r="B39" s="18">
        <v>33</v>
      </c>
      <c r="C39" s="54">
        <f t="shared" si="1"/>
        <v>45212</v>
      </c>
      <c r="D39" s="47">
        <v>245</v>
      </c>
      <c r="E39" s="47">
        <v>57</v>
      </c>
      <c r="F39" s="17">
        <f t="shared" si="0"/>
        <v>302</v>
      </c>
      <c r="G39" s="60">
        <f t="shared" si="2"/>
        <v>711688</v>
      </c>
    </row>
    <row r="40" spans="1:7" ht="15" customHeight="1" x14ac:dyDescent="0.3">
      <c r="A40" s="10"/>
      <c r="B40" s="20">
        <v>34</v>
      </c>
      <c r="C40" s="54">
        <f t="shared" si="1"/>
        <v>45219</v>
      </c>
      <c r="D40" s="47">
        <v>286</v>
      </c>
      <c r="E40" s="47">
        <v>54</v>
      </c>
      <c r="F40" s="17">
        <f t="shared" si="0"/>
        <v>340</v>
      </c>
      <c r="G40" s="60">
        <f t="shared" si="2"/>
        <v>712028</v>
      </c>
    </row>
    <row r="41" spans="1:7" ht="15" customHeight="1" x14ac:dyDescent="0.3">
      <c r="A41" s="10"/>
      <c r="B41" s="16">
        <v>35</v>
      </c>
      <c r="C41" s="54">
        <f t="shared" si="1"/>
        <v>45226</v>
      </c>
      <c r="D41" s="47">
        <v>72</v>
      </c>
      <c r="E41" s="47">
        <v>17</v>
      </c>
      <c r="F41" s="17">
        <f t="shared" si="0"/>
        <v>89</v>
      </c>
      <c r="G41" s="60">
        <f t="shared" si="2"/>
        <v>712117</v>
      </c>
    </row>
    <row r="42" spans="1:7" ht="15" customHeight="1" x14ac:dyDescent="0.3">
      <c r="A42" s="10"/>
      <c r="B42" s="18">
        <v>36</v>
      </c>
      <c r="C42" s="54">
        <f t="shared" si="1"/>
        <v>45233</v>
      </c>
      <c r="D42" s="47">
        <v>487</v>
      </c>
      <c r="E42" s="47">
        <v>92</v>
      </c>
      <c r="F42" s="17">
        <f t="shared" si="0"/>
        <v>579</v>
      </c>
      <c r="G42" s="60">
        <f t="shared" si="2"/>
        <v>712696</v>
      </c>
    </row>
    <row r="43" spans="1:7" ht="15" customHeight="1" x14ac:dyDescent="0.3">
      <c r="A43" s="10"/>
      <c r="B43" s="18">
        <v>37</v>
      </c>
      <c r="C43" s="54">
        <f t="shared" si="1"/>
        <v>45240</v>
      </c>
      <c r="D43" s="47">
        <v>879</v>
      </c>
      <c r="E43" s="47">
        <v>34</v>
      </c>
      <c r="F43" s="17">
        <f t="shared" si="0"/>
        <v>913</v>
      </c>
      <c r="G43" s="60">
        <f t="shared" si="2"/>
        <v>713609</v>
      </c>
    </row>
    <row r="44" spans="1:7" ht="15" customHeight="1" x14ac:dyDescent="0.3">
      <c r="A44" s="10"/>
      <c r="B44" s="20">
        <v>38</v>
      </c>
      <c r="C44" s="54">
        <f t="shared" si="1"/>
        <v>45247</v>
      </c>
      <c r="D44" s="47">
        <v>558</v>
      </c>
      <c r="E44" s="47">
        <v>0</v>
      </c>
      <c r="F44" s="17">
        <f t="shared" si="0"/>
        <v>558</v>
      </c>
      <c r="G44" s="60">
        <f t="shared" si="2"/>
        <v>714167</v>
      </c>
    </row>
    <row r="45" spans="1:7" ht="15" customHeight="1" x14ac:dyDescent="0.3">
      <c r="A45" s="10"/>
      <c r="B45" s="16">
        <v>39</v>
      </c>
      <c r="C45" s="54">
        <f t="shared" si="1"/>
        <v>45254</v>
      </c>
      <c r="D45" s="47">
        <v>559</v>
      </c>
      <c r="E45" s="47">
        <v>370</v>
      </c>
      <c r="F45" s="17">
        <f t="shared" si="0"/>
        <v>929</v>
      </c>
      <c r="G45" s="60">
        <f t="shared" si="2"/>
        <v>715096</v>
      </c>
    </row>
    <row r="46" spans="1:7" ht="15" customHeight="1" x14ac:dyDescent="0.3">
      <c r="A46" s="10"/>
      <c r="B46" s="18">
        <v>40</v>
      </c>
      <c r="C46" s="54">
        <f t="shared" si="1"/>
        <v>45261</v>
      </c>
      <c r="D46" s="47">
        <v>174</v>
      </c>
      <c r="E46" s="47">
        <v>14</v>
      </c>
      <c r="F46" s="17">
        <f t="shared" si="0"/>
        <v>188</v>
      </c>
      <c r="G46" s="60">
        <f t="shared" si="2"/>
        <v>715284</v>
      </c>
    </row>
    <row r="47" spans="1:7" ht="15" customHeight="1" x14ac:dyDescent="0.3">
      <c r="A47" s="10"/>
      <c r="B47" s="18">
        <v>41</v>
      </c>
      <c r="C47" s="54">
        <f t="shared" si="1"/>
        <v>45268</v>
      </c>
      <c r="D47" s="47">
        <v>66</v>
      </c>
      <c r="E47" s="47">
        <v>89</v>
      </c>
      <c r="F47" s="17">
        <f t="shared" si="0"/>
        <v>155</v>
      </c>
      <c r="G47" s="60">
        <f t="shared" si="2"/>
        <v>715439</v>
      </c>
    </row>
    <row r="48" spans="1:7" ht="15" customHeight="1" x14ac:dyDescent="0.3">
      <c r="A48" s="10"/>
      <c r="B48" s="20">
        <v>42</v>
      </c>
      <c r="C48" s="54">
        <f t="shared" si="1"/>
        <v>45275</v>
      </c>
      <c r="D48" s="47">
        <v>74</v>
      </c>
      <c r="E48" s="47">
        <v>234</v>
      </c>
      <c r="F48" s="17">
        <f t="shared" si="0"/>
        <v>308</v>
      </c>
      <c r="G48" s="60">
        <f t="shared" si="2"/>
        <v>715747</v>
      </c>
    </row>
    <row r="49" spans="1:7" ht="14.4" x14ac:dyDescent="0.3">
      <c r="A49" s="10"/>
      <c r="B49" s="16">
        <v>43</v>
      </c>
      <c r="C49" s="54">
        <f t="shared" si="1"/>
        <v>45282</v>
      </c>
      <c r="D49" s="47">
        <v>57</v>
      </c>
      <c r="E49" s="47">
        <v>-23</v>
      </c>
      <c r="F49" s="17">
        <f t="shared" si="0"/>
        <v>34</v>
      </c>
      <c r="G49" s="60">
        <f t="shared" si="2"/>
        <v>715781</v>
      </c>
    </row>
    <row r="50" spans="1:7" ht="15" customHeight="1" x14ac:dyDescent="0.3">
      <c r="A50" s="10"/>
      <c r="B50" s="18">
        <v>44</v>
      </c>
      <c r="C50" s="54">
        <f t="shared" si="1"/>
        <v>45289</v>
      </c>
      <c r="D50" s="47">
        <v>21</v>
      </c>
      <c r="E50" s="47">
        <v>92</v>
      </c>
      <c r="F50" s="17">
        <f t="shared" si="0"/>
        <v>113</v>
      </c>
      <c r="G50" s="60">
        <f t="shared" si="2"/>
        <v>715894</v>
      </c>
    </row>
    <row r="51" spans="1:7" ht="15" customHeight="1" x14ac:dyDescent="0.3">
      <c r="A51" s="10"/>
      <c r="B51" s="18">
        <v>45</v>
      </c>
      <c r="C51" s="54">
        <f t="shared" si="1"/>
        <v>45296</v>
      </c>
      <c r="D51" s="47">
        <v>26</v>
      </c>
      <c r="E51" s="47">
        <v>0</v>
      </c>
      <c r="F51" s="17">
        <f t="shared" si="0"/>
        <v>26</v>
      </c>
      <c r="G51" s="60">
        <f t="shared" si="2"/>
        <v>715920</v>
      </c>
    </row>
    <row r="52" spans="1:7" ht="15" customHeight="1" x14ac:dyDescent="0.3">
      <c r="A52" s="10"/>
      <c r="B52" s="20">
        <v>46</v>
      </c>
      <c r="C52" s="54">
        <f t="shared" si="1"/>
        <v>45303</v>
      </c>
      <c r="D52" s="47">
        <v>103</v>
      </c>
      <c r="E52" s="47">
        <v>0</v>
      </c>
      <c r="F52" s="17">
        <f t="shared" si="0"/>
        <v>103</v>
      </c>
      <c r="G52" s="60">
        <f t="shared" si="2"/>
        <v>716023</v>
      </c>
    </row>
    <row r="53" spans="1:7" ht="15" customHeight="1" x14ac:dyDescent="0.3">
      <c r="A53" s="10"/>
      <c r="B53" s="16">
        <v>47</v>
      </c>
      <c r="C53" s="54">
        <f t="shared" si="1"/>
        <v>45310</v>
      </c>
      <c r="D53" s="47">
        <v>150</v>
      </c>
      <c r="E53" s="47">
        <v>0</v>
      </c>
      <c r="F53" s="17">
        <f t="shared" si="0"/>
        <v>150</v>
      </c>
      <c r="G53" s="60">
        <f t="shared" si="2"/>
        <v>716173</v>
      </c>
    </row>
    <row r="54" spans="1:7" ht="15" customHeight="1" x14ac:dyDescent="0.3">
      <c r="A54" s="10"/>
      <c r="B54" s="18">
        <v>48</v>
      </c>
      <c r="C54" s="54">
        <f t="shared" si="1"/>
        <v>45317</v>
      </c>
      <c r="D54" s="47">
        <v>235</v>
      </c>
      <c r="E54" s="47">
        <v>18</v>
      </c>
      <c r="F54" s="17">
        <f>D54+E54</f>
        <v>253</v>
      </c>
      <c r="G54" s="60">
        <f t="shared" si="2"/>
        <v>716426</v>
      </c>
    </row>
    <row r="55" spans="1:7" s="1" customFormat="1" ht="15" customHeight="1" x14ac:dyDescent="0.3">
      <c r="A55" s="13"/>
      <c r="B55" s="18">
        <v>49</v>
      </c>
      <c r="C55" s="54">
        <f t="shared" si="1"/>
        <v>45324</v>
      </c>
      <c r="D55" s="47">
        <v>133</v>
      </c>
      <c r="E55" s="47">
        <v>0</v>
      </c>
      <c r="F55" s="17">
        <f>D55+E55</f>
        <v>133</v>
      </c>
      <c r="G55" s="60">
        <f t="shared" si="2"/>
        <v>716559</v>
      </c>
    </row>
    <row r="56" spans="1:7" ht="15" customHeight="1" x14ac:dyDescent="0.3">
      <c r="A56" s="10"/>
      <c r="B56" s="20">
        <v>50</v>
      </c>
      <c r="C56" s="54">
        <f t="shared" si="1"/>
        <v>45331</v>
      </c>
      <c r="D56" s="47">
        <v>1940</v>
      </c>
      <c r="E56" s="47">
        <v>0</v>
      </c>
      <c r="F56" s="17">
        <f>D56+E56</f>
        <v>1940</v>
      </c>
      <c r="G56" s="60">
        <f t="shared" si="2"/>
        <v>718499</v>
      </c>
    </row>
    <row r="57" spans="1:7" ht="15" customHeight="1" x14ac:dyDescent="0.3">
      <c r="A57" s="10"/>
      <c r="B57" s="16">
        <v>51</v>
      </c>
      <c r="C57" s="54">
        <f t="shared" si="1"/>
        <v>45338</v>
      </c>
      <c r="D57" s="47">
        <v>1316</v>
      </c>
      <c r="E57" s="47">
        <v>0</v>
      </c>
      <c r="F57" s="17">
        <f>D57+E57</f>
        <v>1316</v>
      </c>
      <c r="G57" s="60">
        <f t="shared" si="2"/>
        <v>719815</v>
      </c>
    </row>
    <row r="58" spans="1:7" ht="15" customHeight="1" x14ac:dyDescent="0.3">
      <c r="A58" s="10"/>
      <c r="B58" s="18">
        <v>52</v>
      </c>
      <c r="C58" s="54">
        <f t="shared" si="1"/>
        <v>45345</v>
      </c>
      <c r="D58" s="47">
        <v>704</v>
      </c>
      <c r="E58" s="47">
        <v>0</v>
      </c>
      <c r="F58" s="17">
        <f>D58+E58</f>
        <v>704</v>
      </c>
      <c r="G58" s="60">
        <f t="shared" si="2"/>
        <v>720519</v>
      </c>
    </row>
    <row r="59" spans="1:7" ht="14.4" x14ac:dyDescent="0.3">
      <c r="A59" s="10"/>
      <c r="B59" s="18">
        <v>53</v>
      </c>
      <c r="C59" s="54"/>
      <c r="D59" s="30"/>
      <c r="E59" s="47"/>
      <c r="F59" s="17"/>
      <c r="G59" s="21"/>
    </row>
    <row r="60" spans="1:7" ht="13.8" x14ac:dyDescent="0.25">
      <c r="A60" s="10"/>
      <c r="B60" s="10"/>
      <c r="C60" s="51"/>
      <c r="D60" s="32"/>
      <c r="E60" s="22"/>
      <c r="F60" s="23"/>
      <c r="G60" s="24"/>
    </row>
    <row r="61" spans="1:7" ht="13.8" x14ac:dyDescent="0.25">
      <c r="A61" s="10"/>
      <c r="B61" s="10"/>
      <c r="C61" s="51"/>
      <c r="D61" s="32"/>
      <c r="E61" s="22"/>
      <c r="F61" s="23"/>
      <c r="G61" s="24"/>
    </row>
    <row r="62" spans="1:7" ht="13.8" x14ac:dyDescent="0.25">
      <c r="A62" s="10"/>
      <c r="B62" s="10"/>
      <c r="C62" s="51"/>
      <c r="D62" s="32"/>
      <c r="E62" s="22"/>
      <c r="F62" s="23"/>
      <c r="G62" s="24"/>
    </row>
    <row r="63" spans="1:7" ht="13.8" x14ac:dyDescent="0.25">
      <c r="A63" s="10"/>
      <c r="B63" s="10"/>
      <c r="C63" s="51"/>
      <c r="D63" s="32"/>
      <c r="E63" s="22"/>
      <c r="F63" s="23"/>
      <c r="G63" s="24"/>
    </row>
    <row r="64" spans="1:7" ht="13.8" x14ac:dyDescent="0.25">
      <c r="A64" s="10"/>
      <c r="B64" s="10"/>
      <c r="C64" s="51"/>
      <c r="D64" s="32"/>
      <c r="E64" s="22"/>
      <c r="F64" s="23"/>
      <c r="G64" s="24"/>
    </row>
    <row r="65" spans="4:7" s="2" customFormat="1" x14ac:dyDescent="0.2">
      <c r="D65" s="33"/>
      <c r="E65" s="5"/>
      <c r="F65" s="8"/>
      <c r="G65" s="6"/>
    </row>
    <row r="66" spans="4:7" s="2" customFormat="1" x14ac:dyDescent="0.2">
      <c r="D66" s="33"/>
      <c r="E66" s="5"/>
      <c r="F66" s="8"/>
      <c r="G66" s="6"/>
    </row>
    <row r="67" spans="4:7" s="2" customFormat="1" x14ac:dyDescent="0.2">
      <c r="D67" s="33"/>
      <c r="E67" s="5"/>
      <c r="F67" s="8"/>
      <c r="G67" s="6"/>
    </row>
    <row r="68" spans="4:7" s="2" customFormat="1" x14ac:dyDescent="0.2">
      <c r="D68" s="33"/>
      <c r="E68" s="5"/>
      <c r="F68" s="8"/>
      <c r="G68" s="6"/>
    </row>
    <row r="69" spans="4:7" s="2" customFormat="1" x14ac:dyDescent="0.2">
      <c r="D69" s="33"/>
      <c r="E69" s="5"/>
      <c r="F69" s="8"/>
      <c r="G69" s="6"/>
    </row>
    <row r="70" spans="4:7" s="2" customFormat="1" x14ac:dyDescent="0.2">
      <c r="D70" s="33"/>
      <c r="E70" s="5"/>
      <c r="F70" s="8"/>
      <c r="G70" s="6"/>
    </row>
    <row r="71" spans="4:7" s="2" customFormat="1" x14ac:dyDescent="0.2">
      <c r="D71" s="33"/>
      <c r="E71" s="5"/>
      <c r="F71" s="8"/>
      <c r="G71" s="6"/>
    </row>
    <row r="72" spans="4:7" s="2" customFormat="1" x14ac:dyDescent="0.2">
      <c r="D72" s="33"/>
      <c r="E72" s="5"/>
      <c r="F72" s="8"/>
      <c r="G72" s="6"/>
    </row>
    <row r="73" spans="4:7" s="2" customFormat="1" x14ac:dyDescent="0.2">
      <c r="D73" s="33"/>
      <c r="E73" s="5"/>
      <c r="F73" s="8"/>
      <c r="G73" s="6"/>
    </row>
    <row r="74" spans="4:7" s="2" customFormat="1" x14ac:dyDescent="0.2">
      <c r="D74" s="33"/>
      <c r="E74" s="5"/>
      <c r="F74" s="8"/>
      <c r="G74" s="6"/>
    </row>
    <row r="75" spans="4:7" s="2" customFormat="1" x14ac:dyDescent="0.2">
      <c r="D75" s="33"/>
      <c r="E75" s="5"/>
      <c r="F75" s="8"/>
      <c r="G75" s="6"/>
    </row>
    <row r="76" spans="4:7" s="2" customFormat="1" x14ac:dyDescent="0.2">
      <c r="D76" s="33"/>
      <c r="E76" s="5"/>
      <c r="F76" s="8"/>
      <c r="G76" s="6"/>
    </row>
    <row r="77" spans="4:7" s="2" customFormat="1" x14ac:dyDescent="0.2">
      <c r="D77" s="33"/>
      <c r="E77" s="5"/>
      <c r="F77" s="8"/>
      <c r="G77" s="6"/>
    </row>
    <row r="78" spans="4:7" s="2" customFormat="1" x14ac:dyDescent="0.2">
      <c r="D78" s="33"/>
      <c r="E78" s="5"/>
      <c r="F78" s="8"/>
      <c r="G78" s="6"/>
    </row>
    <row r="79" spans="4:7" s="2" customFormat="1" x14ac:dyDescent="0.2">
      <c r="D79" s="33"/>
      <c r="E79" s="5"/>
      <c r="F79" s="8"/>
      <c r="G79" s="6"/>
    </row>
    <row r="80" spans="4:7" s="2" customFormat="1" x14ac:dyDescent="0.2">
      <c r="D80" s="33"/>
      <c r="E80" s="5"/>
      <c r="F80" s="8"/>
      <c r="G80" s="6"/>
    </row>
    <row r="81" spans="4:7" s="2" customFormat="1" x14ac:dyDescent="0.2">
      <c r="D81" s="33"/>
      <c r="E81" s="5"/>
      <c r="F81" s="8"/>
      <c r="G81" s="6"/>
    </row>
    <row r="82" spans="4:7" s="2" customFormat="1" x14ac:dyDescent="0.2">
      <c r="D82" s="33"/>
      <c r="E82" s="5"/>
      <c r="F82" s="8"/>
      <c r="G82" s="6"/>
    </row>
    <row r="83" spans="4:7" s="2" customFormat="1" x14ac:dyDescent="0.2">
      <c r="D83" s="33"/>
      <c r="E83" s="5"/>
      <c r="F83" s="8"/>
      <c r="G83" s="6"/>
    </row>
    <row r="84" spans="4:7" s="2" customFormat="1" x14ac:dyDescent="0.2">
      <c r="D84" s="33"/>
      <c r="E84" s="5"/>
      <c r="F84" s="8"/>
      <c r="G84" s="6"/>
    </row>
    <row r="85" spans="4:7" s="2" customFormat="1" x14ac:dyDescent="0.2">
      <c r="D85" s="33"/>
      <c r="E85" s="5"/>
      <c r="F85" s="8"/>
      <c r="G85" s="6"/>
    </row>
    <row r="86" spans="4:7" s="2" customFormat="1" x14ac:dyDescent="0.2">
      <c r="D86" s="33"/>
      <c r="E86" s="5"/>
      <c r="F86" s="8"/>
      <c r="G86" s="6"/>
    </row>
    <row r="87" spans="4:7" s="2" customFormat="1" x14ac:dyDescent="0.2">
      <c r="D87" s="33"/>
      <c r="E87" s="5"/>
      <c r="F87" s="8"/>
      <c r="G87" s="6"/>
    </row>
    <row r="88" spans="4:7" s="2" customFormat="1" x14ac:dyDescent="0.2">
      <c r="D88" s="33"/>
      <c r="E88" s="5"/>
      <c r="F88" s="8"/>
      <c r="G88" s="6"/>
    </row>
    <row r="89" spans="4:7" s="2" customFormat="1" x14ac:dyDescent="0.2">
      <c r="D89" s="33"/>
      <c r="E89" s="5"/>
      <c r="F89" s="8"/>
      <c r="G89" s="6"/>
    </row>
    <row r="90" spans="4:7" s="2" customFormat="1" x14ac:dyDescent="0.2">
      <c r="D90" s="33"/>
      <c r="E90" s="5"/>
      <c r="F90" s="8"/>
      <c r="G90" s="6"/>
    </row>
  </sheetData>
  <mergeCells count="3">
    <mergeCell ref="B2:G2"/>
    <mergeCell ref="D3:G3"/>
    <mergeCell ref="B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8AF1E56B9447927F1E6F610AF402" ma:contentTypeVersion="24" ma:contentTypeDescription="Create a new document." ma:contentTypeScope="" ma:versionID="0a2d8d999977fc5f6fe5dc4497d19586">
  <xsd:schema xmlns:xsd="http://www.w3.org/2001/XMLSchema" xmlns:xs="http://www.w3.org/2001/XMLSchema" xmlns:p="http://schemas.microsoft.com/office/2006/metadata/properties" xmlns:ns2="65f53dc4-d250-4e55-bddf-148ce7e458c8" xmlns:ns3="5d7b95ce-97cf-4a61-8884-fde260c16070" targetNamespace="http://schemas.microsoft.com/office/2006/metadata/properties" ma:root="true" ma:fieldsID="0a226377198e4a44718f16734224205d" ns2:_="" ns3:_="">
    <xsd:import namespace="65f53dc4-d250-4e55-bddf-148ce7e458c8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Division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tentionStatus"/>
                <xsd:element ref="ns2:Source" minOccurs="0"/>
                <xsd:element ref="ns2:TransferredtoMasterFile" minOccurs="0"/>
                <xsd:element ref="ns2:Rawdata" minOccurs="0"/>
                <xsd:element ref="ns2:Category" minOccurs="0"/>
                <xsd:element ref="ns2:Content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3dc4-d250-4e55-bddf-148ce7e458c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Economic Environment" ma:default="Unassigned" ma:format="Dropdown" ma:indexed="true" ma:internalName="Division">
      <xsd:simpleType>
        <xsd:union memberTypes="dms:Text">
          <xsd:simpleType>
            <xsd:restriction base="dms:Choice">
              <xsd:enumeration value="Production"/>
              <xsd:enumeration value="Inputs"/>
              <xsd:enumeration value="Market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tentionStatus" ma:index="12" ma:displayName="Retention Status" ma:default="Unknown" ma:format="Dropdown" ma:indexed="true" ma:internalName="RetentionStatus">
      <xsd:simpleType>
        <xsd:restriction base="dms:Choice">
          <xsd:enumeration value="Active"/>
          <xsd:enumeration value="Archive"/>
          <xsd:enumeration value="Marked For Deletion"/>
          <xsd:enumeration value="Unknown"/>
        </xsd:restriction>
      </xsd:simpleType>
    </xsd:element>
    <xsd:element name="Source" ma:index="13" nillable="true" ma:displayName="Source" ma:description="Original Data Source" ma:format="Dropdown" ma:internalName="Sour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GIS"/>
                        <xsd:enumeration value="CEC"/>
                        <xsd:enumeration value="IGC"/>
                        <xsd:enumeration value="CEF"/>
                        <xsd:enumeration value="AgFacts"/>
                        <xsd:enumeration value="Industry"/>
                        <xsd:enumeration value="Cn Chemicals"/>
                        <xsd:enumeration value="Omnia"/>
                        <xsd:enumeration value="JSE"/>
                        <xsd:enumeration value="AFMA"/>
                        <xsd:enumeration value="CBOT"/>
                        <xsd:enumeration value="Oilworld"/>
                        <xsd:enumeration value="USDA"/>
                        <xsd:enumeration value="Seaboard"/>
                        <xsd:enumeration value="Stats SA"/>
                        <xsd:enumeration value="SOILL"/>
                        <xsd:enumeration value="Kynoch"/>
                        <xsd:enumeration value="Sidi Parani"/>
                        <xsd:enumeration value="SASOL"/>
                        <xsd:enumeration value="Foskor"/>
                        <xsd:enumeration value="SA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ransferredtoMasterFile" ma:index="14" nillable="true" ma:displayName="Transferred to Master File" ma:format="Dropdown" ma:internalName="TransferredtoMasterFile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Rawdata" ma:index="15" nillable="true" ma:displayName="Raw data" ma:format="Dropdown" ma:internalName="Rawdata">
      <xsd:simpleType>
        <xsd:restriction base="dms:Choice">
          <xsd:enumeration value="Raw"/>
          <xsd:enumeration value="Calculation"/>
          <xsd:enumeration value="Unsure"/>
        </xsd:restriction>
      </xsd:simpleType>
    </xsd:element>
    <xsd:element name="Category" ma:index="16" nillable="true" ma:displayName="Category" ma:default="Unassigned" ma:format="Dropdown" ma:internalName="Category">
      <xsd:simpleType>
        <xsd:restriction base="dms:Choice">
          <xsd:enumeration value="Machinery"/>
          <xsd:enumeration value="Fuel"/>
          <xsd:enumeration value="Fertilizer"/>
          <xsd:enumeration value="Chemicals"/>
          <xsd:enumeration value="Unassigned"/>
          <xsd:enumeration value="Production Statistics"/>
          <xsd:enumeration value="Weather"/>
          <xsd:enumeration value="Deliveries"/>
          <xsd:enumeration value="Grain Prices"/>
          <xsd:enumeration value="Grain Products"/>
          <xsd:enumeration value="Imports &amp; Exports"/>
          <xsd:enumeration value="Silo Data"/>
          <xsd:enumeration value="General Market Info"/>
        </xsd:restriction>
      </xsd:simpleType>
    </xsd:element>
    <xsd:element name="Content" ma:index="17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65f53dc4-d250-4e55-bddf-148ce7e458c8">Production</Division>
    <Source xmlns="65f53dc4-d250-4e55-bddf-148ce7e458c8">
      <Value>SAGIS</Value>
    </Source>
    <RetentionStatus xmlns="65f53dc4-d250-4e55-bddf-148ce7e458c8">Active</RetentionStatus>
    <TransferredtoMasterFile xmlns="65f53dc4-d250-4e55-bddf-148ce7e458c8" xsi:nil="true"/>
    <Rawdata xmlns="65f53dc4-d250-4e55-bddf-148ce7e458c8" xsi:nil="true"/>
    <Category xmlns="65f53dc4-d250-4e55-bddf-148ce7e458c8">Deliveries</Category>
    <Content xmlns="65f53dc4-d250-4e55-bddf-148ce7e458c8" xsi:nil="true"/>
    <TaxCatchAll xmlns="5d7b95ce-97cf-4a61-8884-fde260c16070" xsi:nil="true"/>
    <lcf76f155ced4ddcb4097134ff3c332f xmlns="65f53dc4-d250-4e55-bddf-148ce7e458c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329241-2D10-49AA-8A40-1780E62E354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5EE7DBA-A7D1-42EC-9157-EC8712C1D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53dc4-d250-4e55-bddf-148ce7e458c8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48DB26-F609-402A-A8BE-3036FB8EB657}">
  <ds:schemaRefs>
    <ds:schemaRef ds:uri="http://schemas.microsoft.com/office/2006/metadata/properties"/>
    <ds:schemaRef ds:uri="http://schemas.microsoft.com/office/infopath/2007/PartnerControls"/>
    <ds:schemaRef ds:uri="65f53dc4-d250-4e55-bddf-148ce7e458c8"/>
    <ds:schemaRef ds:uri="5d7b95ce-97cf-4a61-8884-fde260c16070"/>
  </ds:schemaRefs>
</ds:datastoreItem>
</file>

<file path=customXml/itemProps4.xml><?xml version="1.0" encoding="utf-8"?>
<ds:datastoreItem xmlns:ds="http://schemas.openxmlformats.org/officeDocument/2006/customXml" ds:itemID="{AA23F610-E28E-41B1-BE30-8FD3281E1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Table-SAGIS deliver vs CEC est</vt:lpstr>
      <vt:lpstr>Sunflower 2026_27</vt:lpstr>
      <vt:lpstr>Sonneblom - Sunflower</vt:lpstr>
      <vt:lpstr>Sunflower 2025_2026</vt:lpstr>
      <vt:lpstr> Sunflower 2019_20</vt:lpstr>
      <vt:lpstr>Sunflower 2020_21</vt:lpstr>
      <vt:lpstr>Sunflower 2021_22</vt:lpstr>
      <vt:lpstr>Sunflower 2022_23</vt:lpstr>
      <vt:lpstr>Sunflower 2023_2024</vt:lpstr>
      <vt:lpstr>Sunflower 2024_2025</vt:lpstr>
      <vt:lpstr>Seasonal graph</vt:lpstr>
      <vt:lpstr>Sun chart 2026_27</vt:lpstr>
      <vt:lpstr>Weeklikse kumulatiewe lewerings</vt:lpstr>
      <vt:lpstr>Weeklikse totale lewerings</vt:lpstr>
      <vt:lpstr>Lewerings tot datum</vt:lpstr>
      <vt:lpstr>' Sunflower 2019_20'!Print_Area</vt:lpstr>
      <vt:lpstr>'Sonneblom - Sunflower'!Print_Area</vt:lpstr>
      <vt:lpstr>'Sunflower 2020_21'!Print_Area</vt:lpstr>
      <vt:lpstr>'Table-SAGIS deliver vs CEC est'!Print_Area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Wessel Lemmer (Grain SA)</dc:creator>
  <cp:keywords/>
  <dc:description/>
  <cp:lastModifiedBy>Cathrine Mathekga</cp:lastModifiedBy>
  <cp:revision/>
  <dcterms:created xsi:type="dcterms:W3CDTF">2005-11-02T09:45:58Z</dcterms:created>
  <dcterms:modified xsi:type="dcterms:W3CDTF">2026-08-27T12:01:46Z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0x01010099528AF1E56B9447927F1E6F610AF402</vt:lpwstr>
  </property>
  <property fmtid="{D5CDD505-2E9C-101B-9397-08002B2CF9AE}" pid="3" name="display_urn:schemas-microsoft-com:office:office#Editor">
    <vt:lpwstr>Luzelle Botha</vt:lpwstr>
  </property>
  <property fmtid="{D5CDD505-2E9C-101B-9397-08002B2CF9AE}" pid="4" name="Order">
    <vt:lpwstr>11269600.0000000</vt:lpwstr>
  </property>
  <property fmtid="{D5CDD505-2E9C-101B-9397-08002B2CF9AE}" pid="5" name="display_urn:schemas-microsoft-com:office:office#Author">
    <vt:lpwstr>Luzelle Botha</vt:lpwstr>
  </property>
  <property fmtid="{D5CDD505-2E9C-101B-9397-08002B2CF9AE}" pid="6" name="MediaServiceImageTags">
    <vt:lpwstr/>
  </property>
</Properties>
</file>