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Data/"/>
    </mc:Choice>
  </mc:AlternateContent>
  <xr:revisionPtr revIDLastSave="1304" documentId="8_{EDA3A224-E3F8-47CF-A0CE-386CE5395097}" xr6:coauthVersionLast="47" xr6:coauthVersionMax="47" xr10:uidLastSave="{25639678-33AA-457C-AB30-CB87F5305147}"/>
  <bookViews>
    <workbookView xWindow="-108" yWindow="-108" windowWidth="23256" windowHeight="12456" tabRatio="892" activeTab="1" xr2:uid="{00000000-000D-0000-FFFF-FFFF00000000}"/>
  </bookViews>
  <sheets>
    <sheet name="Table-SAGIS deliver vs CEC est" sheetId="4" r:id="rId1"/>
    <sheet name="Soybeans 2026_2027" sheetId="25" r:id="rId2"/>
    <sheet name="Sojabone - Soybeans" sheetId="6" r:id="rId3"/>
    <sheet name="Seasonal trends" sheetId="27" r:id="rId4"/>
    <sheet name="Soybean Chart 2026_27" sheetId="24" r:id="rId5"/>
    <sheet name="Weeklikse totale lewerings" sheetId="9" r:id="rId6"/>
    <sheet name="Weeklikse kumulatiewe lewerings" sheetId="15" r:id="rId7"/>
    <sheet name="Lewerings tot datum" sheetId="13" r:id="rId8"/>
    <sheet name="Soybeans 2025_2026" sheetId="22" r:id="rId9"/>
    <sheet name="Soybeans 2019-2020" sheetId="1" state="hidden" r:id="rId10"/>
    <sheet name="Soybeans 2020_2021" sheetId="16" state="hidden" r:id="rId11"/>
    <sheet name="Soybeans 2021_2022" sheetId="17" state="hidden" r:id="rId12"/>
    <sheet name="Soybeans 2022_2023" sheetId="18" state="hidden" r:id="rId13"/>
    <sheet name="Soybeans 2023_2024" sheetId="20" state="hidden" r:id="rId14"/>
    <sheet name="Soybeans 2024_2025" sheetId="21" state="hidden" r:id="rId15"/>
  </sheets>
  <definedNames>
    <definedName name="_xlnm.Print_Area" localSheetId="2">'Sojabone - Soybeans'!$B$2:$C$67</definedName>
    <definedName name="_xlnm.Print_Area" localSheetId="9">'Soybeans 2019-2020'!$I$13:$M$14</definedName>
    <definedName name="_xlnm.Print_Area" localSheetId="0">'Table-SAGIS deliver vs CEC est'!$B$1:$D$18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5" l="1"/>
  <c r="AD28" i="6"/>
  <c r="AC28" i="6"/>
  <c r="AB28" i="6"/>
  <c r="AA28" i="6"/>
  <c r="W28" i="6"/>
  <c r="C17" i="4" s="1"/>
  <c r="U28" i="6"/>
  <c r="C28" i="6"/>
  <c r="C18" i="4"/>
  <c r="C12" i="4"/>
  <c r="U27" i="6"/>
  <c r="AD27" i="6" s="1"/>
  <c r="V27" i="6"/>
  <c r="W27" i="6"/>
  <c r="AA26" i="6"/>
  <c r="C27" i="6"/>
  <c r="C26" i="6"/>
  <c r="U26" i="6"/>
  <c r="AD26" i="6" s="1"/>
  <c r="L62" i="6"/>
  <c r="U25" i="6"/>
  <c r="AD25" i="6" s="1"/>
  <c r="C25" i="6"/>
  <c r="U24" i="6"/>
  <c r="C22" i="6"/>
  <c r="C23" i="6"/>
  <c r="C2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4" i="6"/>
  <c r="AB27" i="6" l="1"/>
  <c r="AC27" i="6"/>
  <c r="AA27" i="6"/>
  <c r="AB26" i="6"/>
  <c r="AD24" i="6"/>
  <c r="AB25" i="6"/>
  <c r="L57" i="6"/>
  <c r="U22" i="6"/>
  <c r="AD22" i="6" s="1"/>
  <c r="U23" i="6"/>
  <c r="AD23" i="6" s="1"/>
  <c r="C6" i="4"/>
  <c r="AB24" i="6" l="1"/>
  <c r="AB23" i="6"/>
  <c r="U5" i="6"/>
  <c r="U6" i="6"/>
  <c r="U7" i="6"/>
  <c r="AD7" i="6" s="1"/>
  <c r="U8" i="6"/>
  <c r="AD8" i="6" s="1"/>
  <c r="U9" i="6"/>
  <c r="AD9" i="6" s="1"/>
  <c r="U10" i="6"/>
  <c r="AD10" i="6" s="1"/>
  <c r="U11" i="6"/>
  <c r="AD11" i="6" s="1"/>
  <c r="U12" i="6"/>
  <c r="AD12" i="6" s="1"/>
  <c r="U13" i="6"/>
  <c r="AD13" i="6" s="1"/>
  <c r="U14" i="6"/>
  <c r="AD14" i="6" s="1"/>
  <c r="U15" i="6"/>
  <c r="U16" i="6"/>
  <c r="U17" i="6"/>
  <c r="U18" i="6"/>
  <c r="U19" i="6"/>
  <c r="AD19" i="6" s="1"/>
  <c r="U20" i="6"/>
  <c r="AD20" i="6" s="1"/>
  <c r="U21" i="6"/>
  <c r="U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4" i="6"/>
  <c r="AD4" i="6" l="1"/>
  <c r="AD18" i="6"/>
  <c r="AD17" i="6"/>
  <c r="AD5" i="6"/>
  <c r="AB22" i="6"/>
  <c r="AD16" i="6"/>
  <c r="AD6" i="6"/>
  <c r="AD15" i="6"/>
  <c r="AD21" i="6"/>
  <c r="AD57" i="6"/>
  <c r="AB21" i="6"/>
  <c r="AB20" i="6"/>
  <c r="C9" i="4"/>
  <c r="M58" i="6"/>
  <c r="N58" i="6"/>
  <c r="L58" i="6"/>
  <c r="L59" i="6" s="1"/>
  <c r="X57" i="6" l="1"/>
  <c r="Y57" i="6"/>
  <c r="Z57" i="6"/>
  <c r="AB5" i="6" l="1"/>
  <c r="AB7" i="6"/>
  <c r="AB8" i="6"/>
  <c r="AB9" i="6"/>
  <c r="AB12" i="6"/>
  <c r="AB11" i="6"/>
  <c r="AB14" i="6"/>
  <c r="AB6" i="6"/>
  <c r="AB10" i="6"/>
  <c r="AB13" i="6"/>
  <c r="J57" i="6"/>
  <c r="K57" i="6"/>
  <c r="K59" i="6" s="1"/>
  <c r="G32" i="25"/>
  <c r="G33" i="25" s="1"/>
  <c r="G34" i="25" s="1"/>
  <c r="G35" i="25" s="1"/>
  <c r="G36" i="25" s="1"/>
  <c r="G37" i="25" s="1"/>
  <c r="G38" i="25" s="1"/>
  <c r="G39" i="25" s="1"/>
  <c r="G40" i="25" s="1"/>
  <c r="G41" i="25" s="1"/>
  <c r="G42" i="25" s="1"/>
  <c r="G43" i="25" s="1"/>
  <c r="G44" i="25" s="1"/>
  <c r="G45" i="25" s="1"/>
  <c r="G46" i="25" s="1"/>
  <c r="G47" i="25" s="1"/>
  <c r="G48" i="25" s="1"/>
  <c r="G49" i="25" s="1"/>
  <c r="G50" i="25" s="1"/>
  <c r="G51" i="25" s="1"/>
  <c r="G52" i="25" s="1"/>
  <c r="G53" i="25" s="1"/>
  <c r="G54" i="25" s="1"/>
  <c r="G55" i="25" s="1"/>
  <c r="G56" i="25" s="1"/>
  <c r="G57" i="25" s="1"/>
  <c r="G58" i="25" s="1"/>
  <c r="C5" i="4" s="1"/>
  <c r="C10" i="4" s="1"/>
  <c r="U3" i="6"/>
  <c r="L20" i="6"/>
  <c r="L64" i="6" s="1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G58" i="22"/>
  <c r="N57" i="6" l="1"/>
  <c r="M57" i="6"/>
  <c r="M59" i="6" s="1"/>
  <c r="AB15" i="6"/>
  <c r="C11" i="4"/>
  <c r="C16" i="4" s="1"/>
  <c r="AB4" i="6"/>
  <c r="K44" i="6"/>
  <c r="G8" i="22"/>
  <c r="G9" i="22" s="1"/>
  <c r="G10" i="22" s="1"/>
  <c r="G11" i="22" s="1"/>
  <c r="G12" i="22" s="1"/>
  <c r="G13" i="22" s="1"/>
  <c r="G14" i="22" s="1"/>
  <c r="G15" i="22" s="1"/>
  <c r="G16" i="22" s="1"/>
  <c r="G17" i="22" s="1"/>
  <c r="G18" i="22" s="1"/>
  <c r="G19" i="22" s="1"/>
  <c r="G20" i="22" s="1"/>
  <c r="G21" i="22" s="1"/>
  <c r="G22" i="22" s="1"/>
  <c r="G23" i="22" s="1"/>
  <c r="G24" i="22" s="1"/>
  <c r="G25" i="22" s="1"/>
  <c r="G26" i="22" s="1"/>
  <c r="G27" i="22" s="1"/>
  <c r="G28" i="22" s="1"/>
  <c r="G29" i="22" s="1"/>
  <c r="G30" i="22" s="1"/>
  <c r="G31" i="22" s="1"/>
  <c r="G32" i="22" s="1"/>
  <c r="G33" i="22" s="1"/>
  <c r="G34" i="22" s="1"/>
  <c r="G35" i="22" s="1"/>
  <c r="G36" i="22" s="1"/>
  <c r="G37" i="22" s="1"/>
  <c r="G38" i="22" s="1"/>
  <c r="G39" i="22" s="1"/>
  <c r="G40" i="22" s="1"/>
  <c r="G41" i="22" s="1"/>
  <c r="G42" i="22" s="1"/>
  <c r="G43" i="22" s="1"/>
  <c r="G44" i="22" s="1"/>
  <c r="G45" i="22" s="1"/>
  <c r="G46" i="22" s="1"/>
  <c r="G47" i="22" s="1"/>
  <c r="G48" i="22" s="1"/>
  <c r="G49" i="22" s="1"/>
  <c r="G50" i="22" s="1"/>
  <c r="G51" i="22" s="1"/>
  <c r="G52" i="22" s="1"/>
  <c r="G53" i="22" s="1"/>
  <c r="G54" i="22" s="1"/>
  <c r="G55" i="22" s="1"/>
  <c r="G56" i="22" s="1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5" i="6"/>
  <c r="K46" i="6"/>
  <c r="K47" i="6"/>
  <c r="K48" i="6"/>
  <c r="K49" i="6"/>
  <c r="K50" i="6"/>
  <c r="K51" i="6"/>
  <c r="K52" i="6"/>
  <c r="K53" i="6"/>
  <c r="K54" i="6"/>
  <c r="K55" i="6"/>
  <c r="K4" i="6"/>
  <c r="D59" i="6"/>
  <c r="T4" i="6" l="1"/>
  <c r="T5" i="6" s="1"/>
  <c r="K62" i="6"/>
  <c r="K64" i="6" s="1"/>
  <c r="AB16" i="6"/>
  <c r="AC4" i="6"/>
  <c r="N59" i="6"/>
  <c r="T6" i="6" l="1"/>
  <c r="T7" i="6" s="1"/>
  <c r="T8" i="6" s="1"/>
  <c r="T9" i="6" s="1"/>
  <c r="T10" i="6" s="1"/>
  <c r="T11" i="6" s="1"/>
  <c r="T12" i="6" s="1"/>
  <c r="T13" i="6" s="1"/>
  <c r="T14" i="6" s="1"/>
  <c r="T15" i="6" s="1"/>
  <c r="T16" i="6" s="1"/>
  <c r="T17" i="6" s="1"/>
  <c r="T18" i="6" s="1"/>
  <c r="T19" i="6" s="1"/>
  <c r="T20" i="6" s="1"/>
  <c r="AC5" i="6"/>
  <c r="AB19" i="6"/>
  <c r="U57" i="6"/>
  <c r="AB18" i="6"/>
  <c r="AB17" i="6"/>
  <c r="G57" i="22"/>
  <c r="C8" i="22"/>
  <c r="C9" i="22"/>
  <c r="C10" i="22"/>
  <c r="C11" i="22"/>
  <c r="C12" i="22"/>
  <c r="C13" i="22"/>
  <c r="C14" i="22"/>
  <c r="C15" i="22" s="1"/>
  <c r="C59" i="21"/>
  <c r="J59" i="6"/>
  <c r="F31" i="21"/>
  <c r="J28" i="6"/>
  <c r="F30" i="21"/>
  <c r="J27" i="6"/>
  <c r="F26" i="21"/>
  <c r="J23" i="6"/>
  <c r="F27" i="21"/>
  <c r="J24" i="6"/>
  <c r="F28" i="21"/>
  <c r="J25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Q56" i="6" s="1"/>
  <c r="H4" i="6"/>
  <c r="I5" i="6"/>
  <c r="I6" i="6"/>
  <c r="I7" i="6"/>
  <c r="M7" i="6" s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M20" i="6" s="1"/>
  <c r="I21" i="6"/>
  <c r="I22" i="6"/>
  <c r="I23" i="6"/>
  <c r="I24" i="6"/>
  <c r="I25" i="6"/>
  <c r="M25" i="6" s="1"/>
  <c r="I26" i="6"/>
  <c r="I27" i="6"/>
  <c r="I28" i="6"/>
  <c r="M28" i="6" s="1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4" i="6"/>
  <c r="F15" i="21"/>
  <c r="J12" i="6"/>
  <c r="F16" i="21"/>
  <c r="J13" i="6"/>
  <c r="F17" i="21"/>
  <c r="J14" i="6"/>
  <c r="F18" i="21"/>
  <c r="J15" i="6"/>
  <c r="F19" i="21"/>
  <c r="J16" i="6"/>
  <c r="F20" i="21"/>
  <c r="J17" i="6"/>
  <c r="F21" i="21"/>
  <c r="J18" i="6"/>
  <c r="F59" i="21"/>
  <c r="J56" i="6"/>
  <c r="M56" i="6" s="1"/>
  <c r="F58" i="21"/>
  <c r="J55" i="6"/>
  <c r="F57" i="21"/>
  <c r="J54" i="6"/>
  <c r="F56" i="21"/>
  <c r="J53" i="6"/>
  <c r="F55" i="21"/>
  <c r="J52" i="6"/>
  <c r="F54" i="21"/>
  <c r="J51" i="6"/>
  <c r="F53" i="21"/>
  <c r="J50" i="6"/>
  <c r="F52" i="21"/>
  <c r="J49" i="6"/>
  <c r="F51" i="21"/>
  <c r="J48" i="6"/>
  <c r="F50" i="21"/>
  <c r="J47" i="6"/>
  <c r="F49" i="21"/>
  <c r="J46" i="6"/>
  <c r="F48" i="21"/>
  <c r="J45" i="6"/>
  <c r="F47" i="21"/>
  <c r="J44" i="6"/>
  <c r="F46" i="21"/>
  <c r="J43" i="6"/>
  <c r="F45" i="21"/>
  <c r="J42" i="6"/>
  <c r="F44" i="21"/>
  <c r="J41" i="6"/>
  <c r="F43" i="21"/>
  <c r="J40" i="6"/>
  <c r="F42" i="21"/>
  <c r="J39" i="6"/>
  <c r="F41" i="21"/>
  <c r="J38" i="6"/>
  <c r="F40" i="21"/>
  <c r="J37" i="6"/>
  <c r="F39" i="21"/>
  <c r="J36" i="6"/>
  <c r="F38" i="21"/>
  <c r="J35" i="6"/>
  <c r="F37" i="21"/>
  <c r="J34" i="6"/>
  <c r="F36" i="21"/>
  <c r="J33" i="6"/>
  <c r="F35" i="21"/>
  <c r="J32" i="6"/>
  <c r="F34" i="21"/>
  <c r="J31" i="6"/>
  <c r="F33" i="21"/>
  <c r="J30" i="6"/>
  <c r="F32" i="21"/>
  <c r="J29" i="6"/>
  <c r="F29" i="21"/>
  <c r="J26" i="6"/>
  <c r="F25" i="21"/>
  <c r="J22" i="6"/>
  <c r="F24" i="21"/>
  <c r="J21" i="6"/>
  <c r="F23" i="21"/>
  <c r="J20" i="6"/>
  <c r="F22" i="21"/>
  <c r="J19" i="6"/>
  <c r="F14" i="21"/>
  <c r="J11" i="6"/>
  <c r="F13" i="21"/>
  <c r="J10" i="6"/>
  <c r="F12" i="21"/>
  <c r="J9" i="6"/>
  <c r="F11" i="21"/>
  <c r="J8" i="6"/>
  <c r="F10" i="21"/>
  <c r="J7" i="6"/>
  <c r="F9" i="21"/>
  <c r="J6" i="6"/>
  <c r="F8" i="21"/>
  <c r="J5" i="6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F7" i="21"/>
  <c r="J4" i="6"/>
  <c r="G7" i="21"/>
  <c r="G8" i="21"/>
  <c r="H59" i="6"/>
  <c r="I59" i="6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G7" i="20"/>
  <c r="C58" i="18"/>
  <c r="C57" i="18"/>
  <c r="C56" i="18"/>
  <c r="C55" i="18"/>
  <c r="C54" i="18"/>
  <c r="C53" i="18"/>
  <c r="C52" i="18"/>
  <c r="C51" i="18"/>
  <c r="C50" i="18"/>
  <c r="C47" i="18"/>
  <c r="C48" i="18"/>
  <c r="C49" i="18"/>
  <c r="C44" i="18"/>
  <c r="C45" i="18"/>
  <c r="C46" i="18"/>
  <c r="C43" i="18"/>
  <c r="C42" i="18"/>
  <c r="C41" i="18"/>
  <c r="C40" i="18"/>
  <c r="C39" i="18"/>
  <c r="C38" i="18"/>
  <c r="C36" i="18"/>
  <c r="C37" i="18"/>
  <c r="C35" i="18"/>
  <c r="C34" i="18"/>
  <c r="C33" i="18"/>
  <c r="C32" i="18"/>
  <c r="C31" i="18"/>
  <c r="F7" i="18"/>
  <c r="G7" i="18"/>
  <c r="D62" i="6"/>
  <c r="D64" i="6" s="1"/>
  <c r="E62" i="6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G59" i="17"/>
  <c r="C59" i="17"/>
  <c r="G55" i="6"/>
  <c r="C58" i="17"/>
  <c r="G54" i="6"/>
  <c r="C57" i="17"/>
  <c r="G53" i="6"/>
  <c r="C56" i="17"/>
  <c r="G9" i="21"/>
  <c r="G8" i="20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C55" i="17"/>
  <c r="G10" i="21"/>
  <c r="G11" i="21"/>
  <c r="G12" i="21"/>
  <c r="G13" i="21"/>
  <c r="G14" i="21"/>
  <c r="G15" i="21"/>
  <c r="G16" i="21"/>
  <c r="G9" i="20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C54" i="17"/>
  <c r="G50" i="6"/>
  <c r="G17" i="21"/>
  <c r="G10" i="20"/>
  <c r="C53" i="17"/>
  <c r="G49" i="6"/>
  <c r="C52" i="17"/>
  <c r="G48" i="6"/>
  <c r="C51" i="17"/>
  <c r="G45" i="6"/>
  <c r="G46" i="6"/>
  <c r="C48" i="17"/>
  <c r="C49" i="17"/>
  <c r="C50" i="17"/>
  <c r="G44" i="6"/>
  <c r="C47" i="17"/>
  <c r="C46" i="17"/>
  <c r="C45" i="17"/>
  <c r="G41" i="6"/>
  <c r="C44" i="17"/>
  <c r="G40" i="6"/>
  <c r="C42" i="17"/>
  <c r="C43" i="17"/>
  <c r="C41" i="17"/>
  <c r="G37" i="6"/>
  <c r="C40" i="17"/>
  <c r="G36" i="6"/>
  <c r="C39" i="17"/>
  <c r="G35" i="6"/>
  <c r="C38" i="17"/>
  <c r="C37" i="17"/>
  <c r="C36" i="17"/>
  <c r="G32" i="6"/>
  <c r="C35" i="17"/>
  <c r="C34" i="17"/>
  <c r="C33" i="17"/>
  <c r="C32" i="17"/>
  <c r="G28" i="6"/>
  <c r="C31" i="17"/>
  <c r="C30" i="17"/>
  <c r="G26" i="6"/>
  <c r="C29" i="17"/>
  <c r="C28" i="17"/>
  <c r="G24" i="6"/>
  <c r="C27" i="17"/>
  <c r="C26" i="17"/>
  <c r="G22" i="6"/>
  <c r="C25" i="17"/>
  <c r="C17" i="17"/>
  <c r="C18" i="17"/>
  <c r="G6" i="6"/>
  <c r="F59" i="17"/>
  <c r="F58" i="17"/>
  <c r="F57" i="17"/>
  <c r="F56" i="17"/>
  <c r="F55" i="17"/>
  <c r="G52" i="6"/>
  <c r="F54" i="17"/>
  <c r="G51" i="6"/>
  <c r="F53" i="17"/>
  <c r="F52" i="17"/>
  <c r="F51" i="17"/>
  <c r="F50" i="17"/>
  <c r="G47" i="6"/>
  <c r="F49" i="17"/>
  <c r="F48" i="17"/>
  <c r="F47" i="17"/>
  <c r="F46" i="17"/>
  <c r="G43" i="6"/>
  <c r="F45" i="17"/>
  <c r="F44" i="17"/>
  <c r="F43" i="17"/>
  <c r="F42" i="17"/>
  <c r="G39" i="6"/>
  <c r="F41" i="17"/>
  <c r="F40" i="17"/>
  <c r="F39" i="17"/>
  <c r="F38" i="17"/>
  <c r="F37" i="17"/>
  <c r="G34" i="6"/>
  <c r="F36" i="17"/>
  <c r="G33" i="6"/>
  <c r="F35" i="17"/>
  <c r="F34" i="17"/>
  <c r="G31" i="6"/>
  <c r="F33" i="17"/>
  <c r="G30" i="6"/>
  <c r="F32" i="17"/>
  <c r="G29" i="6"/>
  <c r="F31" i="17"/>
  <c r="F30" i="17"/>
  <c r="F29" i="17"/>
  <c r="F28" i="17"/>
  <c r="G25" i="6"/>
  <c r="F27" i="17"/>
  <c r="F26" i="17"/>
  <c r="G23" i="6"/>
  <c r="F25" i="17"/>
  <c r="F24" i="17"/>
  <c r="G21" i="6"/>
  <c r="F23" i="17"/>
  <c r="G20" i="6"/>
  <c r="F22" i="17"/>
  <c r="G19" i="6"/>
  <c r="F21" i="17"/>
  <c r="G18" i="6"/>
  <c r="F20" i="17"/>
  <c r="G17" i="6"/>
  <c r="F19" i="17"/>
  <c r="F18" i="17"/>
  <c r="G15" i="6"/>
  <c r="F17" i="17"/>
  <c r="G14" i="6"/>
  <c r="F16" i="17"/>
  <c r="G13" i="6"/>
  <c r="F15" i="17"/>
  <c r="F14" i="17"/>
  <c r="G11" i="6"/>
  <c r="F13" i="17"/>
  <c r="G10" i="6"/>
  <c r="F12" i="17"/>
  <c r="G9" i="6"/>
  <c r="F11" i="17"/>
  <c r="G8" i="6"/>
  <c r="F10" i="17"/>
  <c r="G7" i="6"/>
  <c r="F9" i="17"/>
  <c r="F8" i="17"/>
  <c r="G8" i="17"/>
  <c r="G9" i="17"/>
  <c r="G10" i="17"/>
  <c r="G5" i="6"/>
  <c r="F7" i="17"/>
  <c r="G7" i="17"/>
  <c r="F44" i="16"/>
  <c r="F19" i="16"/>
  <c r="F16" i="6"/>
  <c r="F20" i="16"/>
  <c r="F17" i="6"/>
  <c r="F21" i="16"/>
  <c r="F22" i="16"/>
  <c r="F19" i="6"/>
  <c r="F23" i="16"/>
  <c r="F20" i="6"/>
  <c r="F18" i="6"/>
  <c r="F59" i="6"/>
  <c r="F59" i="16"/>
  <c r="F58" i="16"/>
  <c r="F57" i="16"/>
  <c r="F54" i="6"/>
  <c r="F56" i="16"/>
  <c r="F53" i="6"/>
  <c r="F55" i="16"/>
  <c r="F52" i="6"/>
  <c r="F54" i="16"/>
  <c r="F51" i="6"/>
  <c r="F53" i="16"/>
  <c r="F50" i="6"/>
  <c r="F52" i="16"/>
  <c r="F49" i="6"/>
  <c r="F51" i="16"/>
  <c r="F48" i="6"/>
  <c r="F50" i="16"/>
  <c r="F47" i="6"/>
  <c r="F49" i="16"/>
  <c r="F46" i="6"/>
  <c r="F48" i="16"/>
  <c r="F45" i="6"/>
  <c r="F47" i="16"/>
  <c r="F44" i="6"/>
  <c r="F46" i="16"/>
  <c r="F43" i="6"/>
  <c r="F45" i="16"/>
  <c r="F42" i="6"/>
  <c r="F41" i="6"/>
  <c r="F43" i="16"/>
  <c r="F40" i="6"/>
  <c r="F42" i="16"/>
  <c r="F39" i="6"/>
  <c r="F41" i="16"/>
  <c r="F38" i="6"/>
  <c r="F40" i="16"/>
  <c r="F37" i="6"/>
  <c r="F39" i="16"/>
  <c r="F36" i="6"/>
  <c r="F38" i="16"/>
  <c r="F35" i="6"/>
  <c r="F37" i="16"/>
  <c r="F34" i="6"/>
  <c r="F36" i="16"/>
  <c r="F33" i="6"/>
  <c r="F35" i="16"/>
  <c r="F32" i="6"/>
  <c r="F34" i="16"/>
  <c r="F31" i="6"/>
  <c r="F33" i="16"/>
  <c r="F30" i="6"/>
  <c r="F32" i="16"/>
  <c r="F29" i="6"/>
  <c r="F31" i="16"/>
  <c r="F28" i="6"/>
  <c r="F30" i="16"/>
  <c r="F27" i="6"/>
  <c r="F29" i="16"/>
  <c r="F26" i="6"/>
  <c r="F28" i="16"/>
  <c r="F25" i="6"/>
  <c r="F27" i="16"/>
  <c r="F24" i="6"/>
  <c r="F26" i="16"/>
  <c r="F25" i="16"/>
  <c r="F22" i="6"/>
  <c r="F24" i="16"/>
  <c r="F21" i="6"/>
  <c r="F18" i="16"/>
  <c r="F15" i="6"/>
  <c r="F17" i="16"/>
  <c r="F14" i="6"/>
  <c r="F16" i="16"/>
  <c r="F13" i="6"/>
  <c r="F15" i="16"/>
  <c r="F12" i="6"/>
  <c r="F14" i="16"/>
  <c r="F11" i="6"/>
  <c r="F13" i="16"/>
  <c r="F10" i="6"/>
  <c r="F12" i="16"/>
  <c r="F9" i="6"/>
  <c r="F11" i="16"/>
  <c r="F8" i="6"/>
  <c r="F10" i="16"/>
  <c r="F7" i="6"/>
  <c r="F9" i="16"/>
  <c r="F6" i="6"/>
  <c r="F8" i="16"/>
  <c r="F5" i="6"/>
  <c r="F7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F4" i="6"/>
  <c r="F59" i="1"/>
  <c r="E59" i="6"/>
  <c r="F23" i="1"/>
  <c r="F20" i="1"/>
  <c r="F21" i="1"/>
  <c r="F22" i="1"/>
  <c r="F24" i="1"/>
  <c r="F25" i="1"/>
  <c r="F26" i="1"/>
  <c r="F27" i="1"/>
  <c r="F28" i="1"/>
  <c r="F29" i="1"/>
  <c r="F30" i="1"/>
  <c r="F9" i="1"/>
  <c r="F10" i="1"/>
  <c r="F11" i="1"/>
  <c r="F12" i="1"/>
  <c r="F13" i="1"/>
  <c r="F14" i="1"/>
  <c r="F15" i="1"/>
  <c r="F16" i="1"/>
  <c r="F17" i="1"/>
  <c r="F18" i="1"/>
  <c r="F19" i="1"/>
  <c r="F58" i="1"/>
  <c r="F57" i="1"/>
  <c r="F55" i="1"/>
  <c r="F56" i="1"/>
  <c r="F54" i="1"/>
  <c r="F53" i="1"/>
  <c r="F52" i="1"/>
  <c r="F50" i="1"/>
  <c r="F51" i="1"/>
  <c r="F49" i="1"/>
  <c r="F47" i="1"/>
  <c r="F48" i="1"/>
  <c r="F46" i="1"/>
  <c r="F45" i="1"/>
  <c r="F44" i="1"/>
  <c r="F43" i="1"/>
  <c r="F42" i="1"/>
  <c r="F38" i="1"/>
  <c r="F39" i="1"/>
  <c r="F40" i="1"/>
  <c r="F41" i="1"/>
  <c r="F37" i="1"/>
  <c r="F36" i="1"/>
  <c r="F35" i="1"/>
  <c r="F34" i="1"/>
  <c r="F33" i="1"/>
  <c r="F32" i="1"/>
  <c r="F31" i="1"/>
  <c r="F8" i="1"/>
  <c r="G9" i="1"/>
  <c r="F7" i="1"/>
  <c r="G7" i="1"/>
  <c r="G8" i="1"/>
  <c r="F23" i="6"/>
  <c r="G12" i="6"/>
  <c r="G16" i="6"/>
  <c r="C19" i="17"/>
  <c r="G11" i="17"/>
  <c r="G12" i="17"/>
  <c r="G13" i="17"/>
  <c r="G14" i="17"/>
  <c r="G15" i="17"/>
  <c r="G16" i="17"/>
  <c r="G17" i="17"/>
  <c r="G18" i="17"/>
  <c r="G19" i="17"/>
  <c r="G4" i="6"/>
  <c r="C20" i="17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C21" i="17"/>
  <c r="C22" i="17"/>
  <c r="C23" i="17"/>
  <c r="C24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27" i="6"/>
  <c r="G32" i="17"/>
  <c r="G33" i="17"/>
  <c r="G34" i="17"/>
  <c r="G35" i="17"/>
  <c r="G38" i="6"/>
  <c r="G18" i="21"/>
  <c r="G11" i="20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42" i="6"/>
  <c r="G19" i="21"/>
  <c r="G12" i="20"/>
  <c r="G20" i="21"/>
  <c r="G13" i="20"/>
  <c r="G21" i="21"/>
  <c r="G22" i="21"/>
  <c r="G23" i="21"/>
  <c r="G24" i="21"/>
  <c r="G25" i="21"/>
  <c r="G26" i="21"/>
  <c r="G27" i="21"/>
  <c r="G14" i="20"/>
  <c r="G28" i="21"/>
  <c r="G15" i="20"/>
  <c r="G29" i="21"/>
  <c r="G16" i="20"/>
  <c r="G30" i="21"/>
  <c r="G17" i="20"/>
  <c r="G31" i="21"/>
  <c r="G18" i="20"/>
  <c r="G32" i="21"/>
  <c r="G33" i="21"/>
  <c r="G34" i="21"/>
  <c r="G19" i="20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M19" i="6" l="1"/>
  <c r="M54" i="6"/>
  <c r="M42" i="6"/>
  <c r="M30" i="6"/>
  <c r="M6" i="6"/>
  <c r="N28" i="6"/>
  <c r="M48" i="6"/>
  <c r="AC17" i="6"/>
  <c r="M49" i="6"/>
  <c r="M37" i="6"/>
  <c r="AC18" i="6"/>
  <c r="M26" i="6"/>
  <c r="M36" i="6"/>
  <c r="J62" i="6"/>
  <c r="J64" i="6" s="1"/>
  <c r="M47" i="6"/>
  <c r="M35" i="6"/>
  <c r="M23" i="6"/>
  <c r="M11" i="6"/>
  <c r="N10" i="6"/>
  <c r="S23" i="6"/>
  <c r="M46" i="6"/>
  <c r="M34" i="6"/>
  <c r="M10" i="6"/>
  <c r="T21" i="6"/>
  <c r="AC20" i="6"/>
  <c r="M22" i="6"/>
  <c r="M45" i="6"/>
  <c r="M33" i="6"/>
  <c r="M21" i="6"/>
  <c r="M9" i="6"/>
  <c r="I62" i="6"/>
  <c r="I64" i="6" s="1"/>
  <c r="M4" i="6"/>
  <c r="W4" i="6" s="1"/>
  <c r="M44" i="6"/>
  <c r="M32" i="6"/>
  <c r="M8" i="6"/>
  <c r="R56" i="6"/>
  <c r="M55" i="6"/>
  <c r="R44" i="6"/>
  <c r="M43" i="6"/>
  <c r="R32" i="6"/>
  <c r="M31" i="6"/>
  <c r="M18" i="6"/>
  <c r="M53" i="6"/>
  <c r="M41" i="6"/>
  <c r="M29" i="6"/>
  <c r="M17" i="6"/>
  <c r="M5" i="6"/>
  <c r="M52" i="6"/>
  <c r="M40" i="6"/>
  <c r="M16" i="6"/>
  <c r="H62" i="6"/>
  <c r="H64" i="6" s="1"/>
  <c r="M51" i="6"/>
  <c r="M39" i="6"/>
  <c r="M27" i="6"/>
  <c r="M15" i="6"/>
  <c r="S15" i="6"/>
  <c r="M50" i="6"/>
  <c r="M38" i="6"/>
  <c r="M14" i="6"/>
  <c r="AC19" i="6"/>
  <c r="N15" i="6"/>
  <c r="M13" i="6"/>
  <c r="AB57" i="6"/>
  <c r="N4" i="6"/>
  <c r="G62" i="6"/>
  <c r="G64" i="6" s="1"/>
  <c r="S9" i="6"/>
  <c r="S22" i="6"/>
  <c r="S33" i="6"/>
  <c r="S39" i="6"/>
  <c r="S45" i="6"/>
  <c r="S51" i="6"/>
  <c r="M24" i="6"/>
  <c r="M12" i="6"/>
  <c r="N43" i="6"/>
  <c r="N19" i="6"/>
  <c r="N34" i="6"/>
  <c r="N6" i="6"/>
  <c r="S14" i="6"/>
  <c r="N31" i="6"/>
  <c r="N14" i="6"/>
  <c r="P13" i="6"/>
  <c r="N12" i="6"/>
  <c r="N17" i="6"/>
  <c r="N51" i="6"/>
  <c r="N22" i="6"/>
  <c r="N46" i="6"/>
  <c r="R46" i="6"/>
  <c r="R34" i="6"/>
  <c r="P19" i="6"/>
  <c r="N18" i="6"/>
  <c r="N25" i="6"/>
  <c r="P34" i="6"/>
  <c r="N33" i="6"/>
  <c r="N45" i="6"/>
  <c r="S11" i="6"/>
  <c r="S27" i="6"/>
  <c r="S35" i="6"/>
  <c r="S41" i="6"/>
  <c r="S47" i="6"/>
  <c r="S53" i="6"/>
  <c r="N27" i="6"/>
  <c r="N11" i="6"/>
  <c r="P53" i="6"/>
  <c r="N52" i="6"/>
  <c r="N32" i="6"/>
  <c r="P41" i="6"/>
  <c r="N40" i="6"/>
  <c r="P39" i="6"/>
  <c r="N38" i="6"/>
  <c r="P17" i="6"/>
  <c r="N16" i="6"/>
  <c r="P31" i="6"/>
  <c r="N30" i="6"/>
  <c r="P37" i="6"/>
  <c r="N36" i="6"/>
  <c r="P45" i="6"/>
  <c r="N44" i="6"/>
  <c r="P10" i="6"/>
  <c r="N9" i="6"/>
  <c r="P40" i="6"/>
  <c r="N39" i="6"/>
  <c r="P51" i="6"/>
  <c r="N50" i="6"/>
  <c r="P24" i="6"/>
  <c r="N23" i="6"/>
  <c r="N37" i="6"/>
  <c r="N5" i="6"/>
  <c r="N24" i="6"/>
  <c r="N48" i="6"/>
  <c r="N53" i="6"/>
  <c r="N13" i="6"/>
  <c r="N41" i="6"/>
  <c r="R54" i="6"/>
  <c r="R42" i="6"/>
  <c r="R30" i="6"/>
  <c r="R18" i="6"/>
  <c r="R6" i="6"/>
  <c r="Q46" i="6"/>
  <c r="Q34" i="6"/>
  <c r="N7" i="6"/>
  <c r="N20" i="6"/>
  <c r="N49" i="6"/>
  <c r="N54" i="6"/>
  <c r="S16" i="6"/>
  <c r="P43" i="6"/>
  <c r="N42" i="6"/>
  <c r="P15" i="6"/>
  <c r="P30" i="6"/>
  <c r="N29" i="6"/>
  <c r="P27" i="6"/>
  <c r="N26" i="6"/>
  <c r="P36" i="6"/>
  <c r="N35" i="6"/>
  <c r="R52" i="6"/>
  <c r="R40" i="6"/>
  <c r="R28" i="6"/>
  <c r="R16" i="6"/>
  <c r="Q44" i="6"/>
  <c r="Q32" i="6"/>
  <c r="Q20" i="6"/>
  <c r="Q8" i="6"/>
  <c r="P9" i="6"/>
  <c r="N8" i="6"/>
  <c r="P22" i="6"/>
  <c r="N21" i="6"/>
  <c r="P48" i="6"/>
  <c r="N47" i="6"/>
  <c r="P56" i="6"/>
  <c r="N55" i="6"/>
  <c r="S8" i="6"/>
  <c r="S21" i="6"/>
  <c r="S32" i="6"/>
  <c r="S38" i="6"/>
  <c r="S44" i="6"/>
  <c r="S50" i="6"/>
  <c r="S56" i="6"/>
  <c r="S26" i="6"/>
  <c r="P32" i="6"/>
  <c r="S10" i="6"/>
  <c r="S34" i="6"/>
  <c r="S40" i="6"/>
  <c r="S46" i="6"/>
  <c r="S52" i="6"/>
  <c r="P52" i="6"/>
  <c r="R22" i="6"/>
  <c r="R10" i="6"/>
  <c r="Q50" i="6"/>
  <c r="Q38" i="6"/>
  <c r="Q22" i="6"/>
  <c r="S5" i="6"/>
  <c r="S4" i="6"/>
  <c r="P16" i="6"/>
  <c r="Q26" i="6"/>
  <c r="Q14" i="6"/>
  <c r="P46" i="6"/>
  <c r="Q36" i="6"/>
  <c r="Q24" i="6"/>
  <c r="Q10" i="6"/>
  <c r="P8" i="6"/>
  <c r="P21" i="6"/>
  <c r="P50" i="6"/>
  <c r="P55" i="6"/>
  <c r="S7" i="6"/>
  <c r="S20" i="6"/>
  <c r="S31" i="6"/>
  <c r="S37" i="6"/>
  <c r="S43" i="6"/>
  <c r="S49" i="6"/>
  <c r="R53" i="6"/>
  <c r="R41" i="6"/>
  <c r="R29" i="6"/>
  <c r="R17" i="6"/>
  <c r="Q45" i="6"/>
  <c r="Q33" i="6"/>
  <c r="Q21" i="6"/>
  <c r="Q9" i="6"/>
  <c r="Q19" i="6"/>
  <c r="Q42" i="6"/>
  <c r="R49" i="6"/>
  <c r="P38" i="6"/>
  <c r="R48" i="6"/>
  <c r="R36" i="6"/>
  <c r="R24" i="6"/>
  <c r="R12" i="6"/>
  <c r="Q52" i="6"/>
  <c r="Q40" i="6"/>
  <c r="Q28" i="6"/>
  <c r="Q16" i="6"/>
  <c r="Q7" i="6"/>
  <c r="Q54" i="6"/>
  <c r="R13" i="6"/>
  <c r="P6" i="6"/>
  <c r="P11" i="6"/>
  <c r="P18" i="6"/>
  <c r="S19" i="6"/>
  <c r="S13" i="6"/>
  <c r="R47" i="6"/>
  <c r="R35" i="6"/>
  <c r="R23" i="6"/>
  <c r="R11" i="6"/>
  <c r="Q51" i="6"/>
  <c r="Q39" i="6"/>
  <c r="Q27" i="6"/>
  <c r="Q15" i="6"/>
  <c r="S25" i="6"/>
  <c r="Q55" i="6"/>
  <c r="Q30" i="6"/>
  <c r="Q41" i="6"/>
  <c r="P23" i="6"/>
  <c r="P47" i="6"/>
  <c r="Q43" i="6"/>
  <c r="Q6" i="6"/>
  <c r="Q53" i="6"/>
  <c r="P12" i="6"/>
  <c r="P26" i="6"/>
  <c r="S18" i="6"/>
  <c r="R4" i="6"/>
  <c r="R5" i="6"/>
  <c r="R45" i="6"/>
  <c r="R33" i="6"/>
  <c r="R21" i="6"/>
  <c r="R9" i="6"/>
  <c r="Q49" i="6"/>
  <c r="Q37" i="6"/>
  <c r="Q25" i="6"/>
  <c r="Q13" i="6"/>
  <c r="S24" i="6"/>
  <c r="Q31" i="6"/>
  <c r="Q18" i="6"/>
  <c r="Q17" i="6"/>
  <c r="P44" i="6"/>
  <c r="P33" i="6"/>
  <c r="R20" i="6"/>
  <c r="R8" i="6"/>
  <c r="Q48" i="6"/>
  <c r="Q12" i="6"/>
  <c r="R51" i="6"/>
  <c r="R39" i="6"/>
  <c r="R27" i="6"/>
  <c r="P7" i="6"/>
  <c r="R50" i="6"/>
  <c r="R38" i="6"/>
  <c r="R26" i="6"/>
  <c r="P29" i="6"/>
  <c r="R37" i="6"/>
  <c r="R25" i="6"/>
  <c r="P28" i="6"/>
  <c r="P20" i="6"/>
  <c r="P35" i="6"/>
  <c r="P25" i="6"/>
  <c r="P49" i="6"/>
  <c r="P54" i="6"/>
  <c r="S6" i="6"/>
  <c r="S12" i="6"/>
  <c r="S30" i="6"/>
  <c r="S36" i="6"/>
  <c r="S42" i="6"/>
  <c r="S48" i="6"/>
  <c r="S54" i="6"/>
  <c r="S17" i="6"/>
  <c r="R55" i="6"/>
  <c r="R43" i="6"/>
  <c r="R31" i="6"/>
  <c r="R19" i="6"/>
  <c r="R7" i="6"/>
  <c r="Q47" i="6"/>
  <c r="Q35" i="6"/>
  <c r="Q23" i="6"/>
  <c r="Q11" i="6"/>
  <c r="S28" i="6"/>
  <c r="R15" i="6"/>
  <c r="R14" i="6"/>
  <c r="P4" i="6"/>
  <c r="P5" i="6"/>
  <c r="Q29" i="6"/>
  <c r="P14" i="6"/>
  <c r="P42" i="6"/>
  <c r="S55" i="6"/>
  <c r="Q5" i="6"/>
  <c r="Q4" i="6"/>
  <c r="S29" i="6"/>
  <c r="F62" i="6"/>
  <c r="F64" i="6" s="1"/>
  <c r="E64" i="6"/>
  <c r="C16" i="22"/>
  <c r="T22" i="6" l="1"/>
  <c r="AC21" i="6"/>
  <c r="W5" i="6"/>
  <c r="W6" i="6" s="1"/>
  <c r="W7" i="6" s="1"/>
  <c r="W8" i="6" s="1"/>
  <c r="W9" i="6" s="1"/>
  <c r="W10" i="6" s="1"/>
  <c r="W11" i="6" s="1"/>
  <c r="W12" i="6" s="1"/>
  <c r="W13" i="6" s="1"/>
  <c r="W14" i="6" s="1"/>
  <c r="W15" i="6" s="1"/>
  <c r="W16" i="6" s="1"/>
  <c r="W17" i="6" s="1"/>
  <c r="W18" i="6" s="1"/>
  <c r="W19" i="6" s="1"/>
  <c r="W20" i="6" s="1"/>
  <c r="W21" i="6" s="1"/>
  <c r="W22" i="6" s="1"/>
  <c r="W23" i="6" s="1"/>
  <c r="W24" i="6" s="1"/>
  <c r="W25" i="6" s="1"/>
  <c r="W26" i="6" s="1"/>
  <c r="M62" i="6"/>
  <c r="M64" i="6" s="1"/>
  <c r="N62" i="6"/>
  <c r="N64" i="6" s="1"/>
  <c r="V4" i="6"/>
  <c r="R57" i="6"/>
  <c r="P57" i="6"/>
  <c r="S57" i="6"/>
  <c r="Q57" i="6"/>
  <c r="C17" i="22"/>
  <c r="V5" i="6" l="1"/>
  <c r="AA5" i="6" s="1"/>
  <c r="AA4" i="6"/>
  <c r="T23" i="6"/>
  <c r="AC22" i="6"/>
  <c r="AC6" i="6"/>
  <c r="C18" i="22"/>
  <c r="V6" i="6" l="1"/>
  <c r="AA6" i="6" s="1"/>
  <c r="T24" i="6"/>
  <c r="AC23" i="6"/>
  <c r="V7" i="6"/>
  <c r="AA7" i="6" s="1"/>
  <c r="AC7" i="6"/>
  <c r="C19" i="22"/>
  <c r="T25" i="6" l="1"/>
  <c r="AC24" i="6"/>
  <c r="AC8" i="6"/>
  <c r="V8" i="6"/>
  <c r="AA8" i="6" s="1"/>
  <c r="C20" i="22"/>
  <c r="T26" i="6" l="1"/>
  <c r="AC25" i="6"/>
  <c r="AC9" i="6"/>
  <c r="V9" i="6"/>
  <c r="AA9" i="6" s="1"/>
  <c r="C21" i="22"/>
  <c r="T27" i="6" l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T43" i="6" s="1"/>
  <c r="T44" i="6" s="1"/>
  <c r="T45" i="6" s="1"/>
  <c r="T46" i="6" s="1"/>
  <c r="T47" i="6" s="1"/>
  <c r="T48" i="6" s="1"/>
  <c r="T49" i="6" s="1"/>
  <c r="T50" i="6" s="1"/>
  <c r="T51" i="6" s="1"/>
  <c r="T52" i="6" s="1"/>
  <c r="T53" i="6" s="1"/>
  <c r="T54" i="6" s="1"/>
  <c r="T55" i="6" s="1"/>
  <c r="AC26" i="6"/>
  <c r="AC10" i="6"/>
  <c r="V10" i="6"/>
  <c r="AA10" i="6" s="1"/>
  <c r="C22" i="22"/>
  <c r="AC11" i="6" l="1"/>
  <c r="V11" i="6"/>
  <c r="AA11" i="6" s="1"/>
  <c r="C23" i="22"/>
  <c r="AC12" i="6" l="1"/>
  <c r="V12" i="6"/>
  <c r="AA12" i="6" s="1"/>
  <c r="C24" i="22"/>
  <c r="AC13" i="6" l="1"/>
  <c r="V13" i="6"/>
  <c r="AA13" i="6" s="1"/>
  <c r="C25" i="22"/>
  <c r="V14" i="6" l="1"/>
  <c r="AA14" i="6" s="1"/>
  <c r="AC14" i="6"/>
  <c r="C26" i="22"/>
  <c r="V15" i="6" l="1"/>
  <c r="AA15" i="6" s="1"/>
  <c r="C27" i="22"/>
  <c r="V16" i="6" l="1"/>
  <c r="AA16" i="6" s="1"/>
  <c r="AC15" i="6"/>
  <c r="C28" i="22"/>
  <c r="V17" i="6" l="1"/>
  <c r="AA17" i="6" s="1"/>
  <c r="AC16" i="6"/>
  <c r="AC57" i="6" s="1"/>
  <c r="C29" i="22"/>
  <c r="V18" i="6" l="1"/>
  <c r="AA18" i="6" s="1"/>
  <c r="C30" i="22"/>
  <c r="V19" i="6" l="1"/>
  <c r="AA19" i="6" s="1"/>
  <c r="C31" i="22"/>
  <c r="V20" i="6" l="1"/>
  <c r="C32" i="22"/>
  <c r="V21" i="6" l="1"/>
  <c r="AA20" i="6"/>
  <c r="C33" i="22"/>
  <c r="V22" i="6" l="1"/>
  <c r="AA21" i="6"/>
  <c r="C34" i="22"/>
  <c r="V23" i="6" l="1"/>
  <c r="AA22" i="6"/>
  <c r="C35" i="22"/>
  <c r="V24" i="6" l="1"/>
  <c r="AA23" i="6"/>
  <c r="C36" i="22"/>
  <c r="V25" i="6" l="1"/>
  <c r="AA24" i="6"/>
  <c r="C37" i="22"/>
  <c r="V26" i="6" l="1"/>
  <c r="AA25" i="6"/>
  <c r="C38" i="22"/>
  <c r="AA57" i="6" l="1"/>
  <c r="V28" i="6"/>
  <c r="V29" i="6" s="1"/>
  <c r="V30" i="6" s="1"/>
  <c r="V31" i="6" s="1"/>
  <c r="V32" i="6" s="1"/>
  <c r="V33" i="6" s="1"/>
  <c r="V34" i="6" s="1"/>
  <c r="V35" i="6" s="1"/>
  <c r="V36" i="6" s="1"/>
  <c r="V37" i="6" s="1"/>
  <c r="V38" i="6" s="1"/>
  <c r="V39" i="6" s="1"/>
  <c r="V40" i="6" s="1"/>
  <c r="V41" i="6" s="1"/>
  <c r="V42" i="6" s="1"/>
  <c r="V43" i="6" s="1"/>
  <c r="V44" i="6" s="1"/>
  <c r="V45" i="6" s="1"/>
  <c r="V46" i="6" s="1"/>
  <c r="V47" i="6" s="1"/>
  <c r="V48" i="6" s="1"/>
  <c r="V49" i="6" s="1"/>
  <c r="V50" i="6" s="1"/>
  <c r="V51" i="6" s="1"/>
  <c r="V52" i="6" s="1"/>
  <c r="V53" i="6" s="1"/>
  <c r="V54" i="6" s="1"/>
  <c r="V55" i="6" s="1"/>
  <c r="V56" i="6" s="1"/>
  <c r="C39" i="22"/>
  <c r="C40" i="22" l="1"/>
  <c r="C41" i="22" l="1"/>
  <c r="C42" i="22" l="1"/>
  <c r="C43" i="22" l="1"/>
  <c r="C44" i="22" l="1"/>
  <c r="C45" i="22" l="1"/>
  <c r="C46" i="22" l="1"/>
  <c r="C47" i="22" l="1"/>
  <c r="C48" i="22" l="1"/>
  <c r="C49" i="22" l="1"/>
  <c r="C50" i="22" l="1"/>
  <c r="C51" i="22" l="1"/>
  <c r="C52" i="22" l="1"/>
  <c r="C53" i="22" l="1"/>
  <c r="C54" i="22" l="1"/>
  <c r="C55" i="22" l="1"/>
  <c r="C56" i="22" l="1"/>
  <c r="C57" i="22" l="1"/>
  <c r="C58" i="22" l="1"/>
  <c r="T57" i="6" l="1"/>
  <c r="V57" i="6" l="1"/>
</calcChain>
</file>

<file path=xl/sharedStrings.xml><?xml version="1.0" encoding="utf-8"?>
<sst xmlns="http://schemas.openxmlformats.org/spreadsheetml/2006/main" count="223" uniqueCount="107">
  <si>
    <t>Beraamde lewering vs NOK skatting / Delivery Estimate vs CEC Estimate</t>
  </si>
  <si>
    <t>Sojabone /Soybeans</t>
  </si>
  <si>
    <t xml:space="preserve">Total deliveries  (tons) </t>
  </si>
  <si>
    <t xml:space="preserve">Totale lewerings  (tonne) </t>
  </si>
  <si>
    <t>Adjustment for on farm consumption &amp; storage (tons)</t>
  </si>
  <si>
    <t>Aanpassing vir plaasverbruik &amp; stoor (tonne)</t>
  </si>
  <si>
    <t>Adjustment for seed retention</t>
  </si>
  <si>
    <t>Aanpassing vir saad terughouding</t>
  </si>
  <si>
    <t>Crop estimate MINUS farm consumption, storage, seed retention etc</t>
  </si>
  <si>
    <t>Produksieskatting MIN plaasverbruik, stoor, saad terughouding ens</t>
  </si>
  <si>
    <t>Deliveries as % of CEC estimate minus retensions (%)</t>
  </si>
  <si>
    <t>Lewerings as % van die NOK skatting minus terughoudings(%)</t>
  </si>
  <si>
    <t>Outstanding after adjustment (tons)</t>
  </si>
  <si>
    <t>Uitstaande op NOK na aanpassings (tonne)</t>
  </si>
  <si>
    <t>Remaining weeks for delivery</t>
  </si>
  <si>
    <t>Uitstaande weke vir lewering</t>
  </si>
  <si>
    <t>Notas/Notes</t>
  </si>
  <si>
    <t>Negative outstanding means a CEC under estimate/Negatief uitstaande beteken 'n NOK onderskatting</t>
  </si>
  <si>
    <t>Delivery tempo needed to obtain CEC estimate</t>
  </si>
  <si>
    <t>Lewerings tempo benodig</t>
  </si>
  <si>
    <t>SAGIS - Sojaboon weeklikse produsentelewerings</t>
  </si>
  <si>
    <t>Sojabone/Soybeans</t>
  </si>
  <si>
    <t>Bemarkingseisoen week</t>
  </si>
  <si>
    <t>Week geëindig</t>
  </si>
  <si>
    <t>Prod lewerings</t>
  </si>
  <si>
    <t>Regstellings</t>
  </si>
  <si>
    <t>Periode totaal</t>
  </si>
  <si>
    <t>Prog Totaal</t>
  </si>
  <si>
    <t>Marketing season week</t>
  </si>
  <si>
    <t>Week ending</t>
  </si>
  <si>
    <t>Prod deliveries</t>
  </si>
  <si>
    <t>Adjustments</t>
  </si>
  <si>
    <t>Period Total</t>
  </si>
  <si>
    <t>Prog Total</t>
  </si>
  <si>
    <t>Produsente lewerings in 2018/19 bemarkingseisoen / Producer deliveries in 2018/19 marketing season</t>
  </si>
  <si>
    <t>Produsente lewerings in 2020/21 bemarkingseisoen / Producer deliveries in 2020/21 marketing season</t>
  </si>
  <si>
    <t>Produsente lewerings in 2022/23 bemarkingseisoen / Producer deliveries in 2022/23 marketing season</t>
  </si>
  <si>
    <t>Produsente lewerings in 2023/24 bemarkingseisoen / Producer deliveries in 2023/24 marketing season</t>
  </si>
  <si>
    <t>Produsente lewerings in 2024/2025 bemarkingseisoen / Producer deliveries in 2024/2025 marketing season</t>
  </si>
  <si>
    <t>Produsente lewerings in 2025/2026 bemarkingseisoen / Producer deliveries in 2025/2026 marketing season</t>
  </si>
  <si>
    <t>Soybean - Weekly delivery comparison /Sojabone - Weeklikse lewerings vergelyking</t>
  </si>
  <si>
    <t>2018/19</t>
  </si>
  <si>
    <t>2019/20</t>
  </si>
  <si>
    <t>2020/21</t>
  </si>
  <si>
    <t>2021/22</t>
  </si>
  <si>
    <t>2022/23</t>
  </si>
  <si>
    <t>2023/24</t>
  </si>
  <si>
    <t>2024/25</t>
  </si>
  <si>
    <t>2025/26*</t>
  </si>
  <si>
    <t>5-year ave</t>
  </si>
  <si>
    <t>NOK Finale skatting</t>
  </si>
  <si>
    <t>Farm consumption, storage, seed retention etc</t>
  </si>
  <si>
    <t>NOK - Farm use and seed retention</t>
  </si>
  <si>
    <t>Opsomming</t>
  </si>
  <si>
    <t>Totale lewerings/Total deliveries</t>
  </si>
  <si>
    <t>% Gelewer van Oesskatting/% delivered crop estimate</t>
  </si>
  <si>
    <t>Footnote:</t>
  </si>
  <si>
    <t xml:space="preserve">Remember that the actual producer deliveries as compared with the CEC include early deliveries for February and March as well as data for week 1 - 44. </t>
  </si>
  <si>
    <t>Therefore the comparison in this summary table ends at week 44 whereafter it is assumed that the early deliveries for the next season continues from week 45</t>
  </si>
  <si>
    <t>%  Lewerings vanaf week 16-44 / Oesskatting</t>
  </si>
  <si>
    <t>CEC - 2025</t>
  </si>
  <si>
    <t>Positive outstanding means a CEC over estimate</t>
  </si>
  <si>
    <t>Positief uitstaande beteken 'n NOK oorskatting</t>
  </si>
  <si>
    <t>2025/26</t>
  </si>
  <si>
    <t>CEC production estimate (tons)</t>
  </si>
  <si>
    <t>NOK  produksieskatting (ton)</t>
  </si>
  <si>
    <t>CEC 2024</t>
  </si>
  <si>
    <t>CEC 2026</t>
  </si>
  <si>
    <t>Progressive total</t>
  </si>
  <si>
    <t>2026/27</t>
  </si>
  <si>
    <t>CEC - current</t>
  </si>
  <si>
    <t>Week-on-week</t>
  </si>
  <si>
    <t>Year-on-year</t>
  </si>
  <si>
    <t>prog. 5ya</t>
  </si>
  <si>
    <t>Week- 5-y-a</t>
  </si>
  <si>
    <t>Previous 5-year average deliveries</t>
  </si>
  <si>
    <t>Afgelope 5 jaar gemiddelde lewerings</t>
  </si>
  <si>
    <t>Previous 3-year average deliveries</t>
  </si>
  <si>
    <t>Afgelope 3 jaar gemiddelde lewerings</t>
  </si>
  <si>
    <t>Prog. 3ya</t>
  </si>
  <si>
    <t>3-year ave</t>
  </si>
  <si>
    <t>2026/27 bemarkingsjaar/ marketing year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</si>
  <si>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</si>
  <si>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</si>
  <si>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</si>
  <si>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</si>
  <si>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</si>
  <si>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</si>
  <si>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</si>
  <si>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</si>
  <si>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</si>
  <si>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</si>
  <si>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</si>
  <si>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</si>
  <si>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</si>
  <si>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</si>
  <si>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</si>
  <si>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</si>
  <si>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</si>
  <si>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</si>
  <si>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</si>
  <si>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</si>
  <si>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</si>
  <si>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</si>
  <si>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</si>
  <si>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</si>
  <si>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15/08 - 21/08/2026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</si>
</sst>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.0%"/>
    <numFmt numFmtId="168" formatCode="[$-409]d\-mmm\-yy;@"/>
  </numFmts>
  <fonts count="53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"/>
      <color indexed="12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00B050"/>
      <name val="Arial"/>
      <family val="2"/>
    </font>
    <font>
      <b/>
      <sz val="11"/>
      <color theme="3"/>
      <name val="Cambria"/>
      <family val="2"/>
      <scheme val="major"/>
    </font>
    <font>
      <sz val="11"/>
      <color rgb="FF000000"/>
      <name val="Arial Narrow"/>
      <family val="2"/>
    </font>
    <font>
      <b/>
      <sz val="10"/>
      <color rgb="FF3B6367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rgb="FF3B6367"/>
      <name val="Arial"/>
      <family val="2"/>
    </font>
    <font>
      <b/>
      <sz val="12"/>
      <color rgb="FF3B6367"/>
      <name val="Arial"/>
      <family val="2"/>
    </font>
    <font>
      <sz val="11"/>
      <name val="Aptos"/>
      <family val="2"/>
    </font>
    <font>
      <sz val="11"/>
      <color indexed="10"/>
      <name val="Aptos"/>
      <family val="2"/>
    </font>
    <font>
      <sz val="11"/>
      <color indexed="12"/>
      <name val="Aptos"/>
      <family val="2"/>
    </font>
    <font>
      <sz val="9"/>
      <name val="Aptos"/>
      <family val="2"/>
    </font>
    <font>
      <b/>
      <sz val="11"/>
      <color theme="3"/>
      <name val="Aptos"/>
      <family val="2"/>
    </font>
    <font>
      <b/>
      <sz val="11"/>
      <name val="Aptos"/>
      <family val="2"/>
    </font>
    <font>
      <b/>
      <sz val="14"/>
      <name val="Aptos"/>
      <family val="2"/>
    </font>
    <font>
      <b/>
      <sz val="9"/>
      <name val="Aptos"/>
      <family val="2"/>
    </font>
    <font>
      <sz val="11"/>
      <color rgb="FF3F3F76"/>
      <name val="Aptos"/>
      <family val="2"/>
    </font>
    <font>
      <sz val="9"/>
      <color indexed="10"/>
      <name val="Aptos"/>
      <family val="2"/>
    </font>
    <font>
      <sz val="9"/>
      <color indexed="12"/>
      <name val="Aptos"/>
      <family val="2"/>
    </font>
    <font>
      <b/>
      <sz val="12"/>
      <color theme="3"/>
      <name val="Aptos"/>
      <family val="2"/>
    </font>
    <font>
      <b/>
      <sz val="13"/>
      <color theme="3"/>
      <name val="Aptos"/>
      <family val="2"/>
    </font>
    <font>
      <b/>
      <sz val="11"/>
      <color rgb="FF3F3F3F"/>
      <name val="Aptos"/>
      <family val="2"/>
    </font>
    <font>
      <b/>
      <sz val="11"/>
      <color theme="1"/>
      <name val="Aptos"/>
      <family val="2"/>
    </font>
    <font>
      <b/>
      <sz val="11"/>
      <color rgb="FFFF0000"/>
      <name val="Aptos"/>
      <family val="2"/>
    </font>
    <font>
      <i/>
      <sz val="11"/>
      <color rgb="FF7F7F7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E9344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double">
        <color theme="4"/>
      </bottom>
      <diagonal/>
    </border>
    <border>
      <left/>
      <right style="medium">
        <color indexed="64"/>
      </right>
      <top/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rgb="FF3F3F3F"/>
      </top>
      <bottom/>
      <diagonal/>
    </border>
    <border>
      <left/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double">
        <color theme="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/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2" applyNumberFormat="0" applyFill="0" applyAlignment="0" applyProtection="0"/>
    <xf numFmtId="0" fontId="20" fillId="0" borderId="33" applyNumberFormat="0" applyFill="0" applyAlignment="0" applyProtection="0"/>
    <xf numFmtId="0" fontId="21" fillId="0" borderId="34" applyNumberFormat="0" applyFill="0" applyAlignment="0" applyProtection="0"/>
    <xf numFmtId="0" fontId="22" fillId="3" borderId="31" applyNumberFormat="0" applyAlignment="0" applyProtection="0"/>
    <xf numFmtId="0" fontId="8" fillId="0" borderId="0"/>
    <xf numFmtId="0" fontId="15" fillId="0" borderId="0">
      <alignment vertical="top"/>
    </xf>
    <xf numFmtId="0" fontId="8" fillId="0" borderId="0"/>
    <xf numFmtId="0" fontId="23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2" borderId="35" applyNumberFormat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36" applyNumberFormat="0" applyFill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2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6" fontId="3" fillId="0" borderId="0" xfId="1" applyNumberFormat="1" applyFont="1"/>
    <xf numFmtId="166" fontId="5" fillId="0" borderId="0" xfId="1" applyNumberFormat="1" applyFont="1"/>
    <xf numFmtId="0" fontId="5" fillId="0" borderId="0" xfId="0" applyFont="1"/>
    <xf numFmtId="166" fontId="6" fillId="0" borderId="0" xfId="1" applyNumberFormat="1" applyFont="1"/>
    <xf numFmtId="0" fontId="6" fillId="0" borderId="0" xfId="0" applyFont="1"/>
    <xf numFmtId="166" fontId="0" fillId="0" borderId="0" xfId="0" applyNumberFormat="1"/>
    <xf numFmtId="0" fontId="2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0" fontId="9" fillId="0" borderId="5" xfId="0" applyFont="1" applyBorder="1"/>
    <xf numFmtId="0" fontId="21" fillId="0" borderId="34" xfId="17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166" fontId="11" fillId="0" borderId="6" xfId="1" applyNumberFormat="1" applyFont="1" applyBorder="1"/>
    <xf numFmtId="0" fontId="10" fillId="0" borderId="4" xfId="0" applyFont="1" applyBorder="1" applyAlignment="1">
      <alignment horizontal="center"/>
    </xf>
    <xf numFmtId="166" fontId="12" fillId="0" borderId="7" xfId="8" applyNumberFormat="1" applyFont="1" applyBorder="1"/>
    <xf numFmtId="0" fontId="10" fillId="0" borderId="8" xfId="0" applyFont="1" applyBorder="1" applyAlignment="1">
      <alignment horizontal="center"/>
    </xf>
    <xf numFmtId="166" fontId="12" fillId="0" borderId="6" xfId="8" applyNumberFormat="1" applyFont="1" applyBorder="1"/>
    <xf numFmtId="166" fontId="10" fillId="0" borderId="0" xfId="1" applyNumberFormat="1" applyFont="1"/>
    <xf numFmtId="166" fontId="11" fillId="0" borderId="0" xfId="1" applyNumberFormat="1" applyFont="1"/>
    <xf numFmtId="166" fontId="12" fillId="0" borderId="0" xfId="1" applyNumberFormat="1" applyFont="1"/>
    <xf numFmtId="166" fontId="22" fillId="3" borderId="6" xfId="18" applyNumberFormat="1" applyBorder="1"/>
    <xf numFmtId="1" fontId="10" fillId="0" borderId="0" xfId="0" applyNumberFormat="1" applyFont="1"/>
    <xf numFmtId="1" fontId="21" fillId="0" borderId="34" xfId="17" applyNumberFormat="1" applyAlignment="1">
      <alignment horizontal="center" vertical="center" wrapText="1"/>
    </xf>
    <xf numFmtId="1" fontId="22" fillId="3" borderId="6" xfId="18" applyNumberFormat="1" applyBorder="1"/>
    <xf numFmtId="1" fontId="3" fillId="0" borderId="0" xfId="0" applyNumberFormat="1" applyFont="1"/>
    <xf numFmtId="1" fontId="10" fillId="0" borderId="0" xfId="1" applyNumberFormat="1" applyFont="1"/>
    <xf numFmtId="1" fontId="3" fillId="0" borderId="0" xfId="1" applyNumberFormat="1" applyFont="1"/>
    <xf numFmtId="43" fontId="0" fillId="0" borderId="0" xfId="0" applyNumberFormat="1"/>
    <xf numFmtId="166" fontId="22" fillId="3" borderId="6" xfId="1" applyNumberFormat="1" applyFont="1" applyFill="1" applyBorder="1"/>
    <xf numFmtId="164" fontId="22" fillId="3" borderId="6" xfId="18" applyNumberFormat="1" applyBorder="1"/>
    <xf numFmtId="166" fontId="3" fillId="0" borderId="0" xfId="0" applyNumberFormat="1" applyFont="1"/>
    <xf numFmtId="168" fontId="10" fillId="0" borderId="0" xfId="0" applyNumberFormat="1" applyFont="1"/>
    <xf numFmtId="168" fontId="9" fillId="0" borderId="23" xfId="0" applyNumberFormat="1" applyFont="1" applyBorder="1"/>
    <xf numFmtId="168" fontId="21" fillId="0" borderId="34" xfId="17" applyNumberFormat="1" applyAlignment="1">
      <alignment horizontal="center" vertical="center" wrapText="1"/>
    </xf>
    <xf numFmtId="168" fontId="10" fillId="0" borderId="4" xfId="0" applyNumberFormat="1" applyFont="1" applyBorder="1" applyAlignment="1">
      <alignment horizontal="center"/>
    </xf>
    <xf numFmtId="168" fontId="3" fillId="0" borderId="0" xfId="0" applyNumberFormat="1" applyFont="1"/>
    <xf numFmtId="166" fontId="12" fillId="0" borderId="4" xfId="8" applyNumberFormat="1" applyFont="1" applyBorder="1"/>
    <xf numFmtId="0" fontId="1" fillId="0" borderId="0" xfId="0" applyFont="1"/>
    <xf numFmtId="9" fontId="0" fillId="0" borderId="0" xfId="31" applyFont="1" applyAlignment="1"/>
    <xf numFmtId="9" fontId="0" fillId="0" borderId="0" xfId="31" applyFont="1"/>
    <xf numFmtId="1" fontId="10" fillId="0" borderId="0" xfId="1" applyNumberFormat="1" applyFont="1" applyAlignment="1">
      <alignment vertical="center"/>
    </xf>
    <xf numFmtId="166" fontId="10" fillId="0" borderId="0" xfId="1" applyNumberFormat="1" applyFont="1" applyAlignment="1">
      <alignment vertical="center"/>
    </xf>
    <xf numFmtId="166" fontId="11" fillId="0" borderId="0" xfId="1" applyNumberFormat="1" applyFont="1" applyAlignment="1">
      <alignment vertical="center"/>
    </xf>
    <xf numFmtId="166" fontId="12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166" fontId="5" fillId="0" borderId="0" xfId="1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1" fillId="0" borderId="4" xfId="17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32" fillId="0" borderId="39" xfId="36" applyFont="1" applyBorder="1" applyAlignment="1">
      <alignment horizontal="left" vertical="center" wrapText="1"/>
    </xf>
    <xf numFmtId="166" fontId="33" fillId="0" borderId="47" xfId="36" applyNumberFormat="1" applyFont="1" applyBorder="1" applyAlignment="1">
      <alignment horizontal="right" wrapText="1"/>
    </xf>
    <xf numFmtId="0" fontId="32" fillId="0" borderId="40" xfId="36" applyFont="1" applyBorder="1" applyAlignment="1">
      <alignment horizontal="right" vertical="center" wrapText="1"/>
    </xf>
    <xf numFmtId="0" fontId="1" fillId="5" borderId="37" xfId="18" applyFont="1" applyFill="1" applyBorder="1" applyAlignment="1">
      <alignment horizontal="left" vertical="center" wrapText="1"/>
    </xf>
    <xf numFmtId="166" fontId="1" fillId="5" borderId="6" xfId="1" applyNumberFormat="1" applyFont="1" applyFill="1" applyBorder="1" applyAlignment="1">
      <alignment horizontal="right" wrapText="1"/>
    </xf>
    <xf numFmtId="0" fontId="1" fillId="5" borderId="38" xfId="18" applyFont="1" applyFill="1" applyBorder="1" applyAlignment="1">
      <alignment horizontal="righ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66" fontId="1" fillId="5" borderId="6" xfId="18" applyNumberFormat="1" applyFont="1" applyFill="1" applyBorder="1" applyAlignment="1">
      <alignment horizontal="right" wrapText="1"/>
    </xf>
    <xf numFmtId="166" fontId="33" fillId="5" borderId="12" xfId="18" applyNumberFormat="1" applyFont="1" applyFill="1" applyBorder="1" applyAlignment="1">
      <alignment horizontal="left" vertical="center" wrapText="1"/>
    </xf>
    <xf numFmtId="166" fontId="33" fillId="5" borderId="6" xfId="18" applyNumberFormat="1" applyFont="1" applyFill="1" applyBorder="1" applyAlignment="1">
      <alignment horizontal="right" wrapText="1"/>
    </xf>
    <xf numFmtId="166" fontId="33" fillId="5" borderId="11" xfId="18" applyNumberFormat="1" applyFont="1" applyFill="1" applyBorder="1" applyAlignment="1">
      <alignment horizontal="right" vertical="center" wrapText="1"/>
    </xf>
    <xf numFmtId="0" fontId="33" fillId="2" borderId="1" xfId="30" applyFont="1" applyBorder="1" applyAlignment="1">
      <alignment horizontal="left" vertical="center" wrapText="1"/>
    </xf>
    <xf numFmtId="167" fontId="33" fillId="2" borderId="3" xfId="31" applyNumberFormat="1" applyFont="1" applyFill="1" applyBorder="1" applyAlignment="1">
      <alignment horizontal="right" wrapText="1"/>
    </xf>
    <xf numFmtId="0" fontId="33" fillId="2" borderId="2" xfId="30" applyFont="1" applyBorder="1" applyAlignment="1">
      <alignment horizontal="right" vertical="center" wrapText="1"/>
    </xf>
    <xf numFmtId="166" fontId="1" fillId="0" borderId="3" xfId="1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33" fillId="2" borderId="45" xfId="30" applyFont="1" applyBorder="1" applyAlignment="1">
      <alignment horizontal="left" vertical="center" wrapText="1"/>
    </xf>
    <xf numFmtId="166" fontId="33" fillId="2" borderId="55" xfId="1" applyNumberFormat="1" applyFont="1" applyFill="1" applyBorder="1" applyAlignment="1">
      <alignment horizontal="right" wrapText="1"/>
    </xf>
    <xf numFmtId="0" fontId="33" fillId="2" borderId="46" xfId="30" applyFont="1" applyBorder="1" applyAlignment="1">
      <alignment horizontal="right" vertical="center" wrapText="1"/>
    </xf>
    <xf numFmtId="0" fontId="33" fillId="2" borderId="61" xfId="30" applyFont="1" applyBorder="1" applyAlignment="1">
      <alignment horizontal="left" vertical="center" wrapText="1"/>
    </xf>
    <xf numFmtId="166" fontId="33" fillId="2" borderId="62" xfId="1" applyNumberFormat="1" applyFont="1" applyFill="1" applyBorder="1" applyAlignment="1">
      <alignment horizontal="right" wrapText="1"/>
    </xf>
    <xf numFmtId="0" fontId="33" fillId="2" borderId="63" xfId="30" applyFont="1" applyBorder="1" applyAlignment="1">
      <alignment horizontal="right" vertical="center" wrapText="1"/>
    </xf>
    <xf numFmtId="0" fontId="33" fillId="2" borderId="64" xfId="30" applyFont="1" applyBorder="1" applyAlignment="1">
      <alignment horizontal="left" vertical="center" wrapText="1"/>
    </xf>
    <xf numFmtId="166" fontId="33" fillId="2" borderId="65" xfId="1" applyNumberFormat="1" applyFont="1" applyFill="1" applyBorder="1" applyAlignment="1">
      <alignment horizontal="right" wrapText="1"/>
    </xf>
    <xf numFmtId="0" fontId="33" fillId="2" borderId="42" xfId="30" applyFont="1" applyBorder="1" applyAlignment="1">
      <alignment horizontal="right" vertical="center" wrapText="1"/>
    </xf>
    <xf numFmtId="0" fontId="36" fillId="0" borderId="0" xfId="0" applyFont="1"/>
    <xf numFmtId="168" fontId="36" fillId="0" borderId="0" xfId="0" applyNumberFormat="1" applyFont="1"/>
    <xf numFmtId="1" fontId="36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/>
    <xf numFmtId="0" fontId="41" fillId="0" borderId="0" xfId="0" applyFont="1"/>
    <xf numFmtId="0" fontId="41" fillId="0" borderId="58" xfId="0" applyFont="1" applyBorder="1"/>
    <xf numFmtId="168" fontId="41" fillId="0" borderId="59" xfId="0" applyNumberFormat="1" applyFont="1" applyBorder="1"/>
    <xf numFmtId="0" fontId="42" fillId="0" borderId="0" xfId="0" applyFont="1"/>
    <xf numFmtId="0" fontId="40" fillId="0" borderId="6" xfId="17" applyFont="1" applyBorder="1" applyAlignment="1">
      <alignment horizontal="center" vertical="center" wrapText="1"/>
    </xf>
    <xf numFmtId="168" fontId="40" fillId="0" borderId="6" xfId="17" applyNumberFormat="1" applyFont="1" applyBorder="1" applyAlignment="1">
      <alignment horizontal="center" vertical="center" wrapText="1"/>
    </xf>
    <xf numFmtId="1" fontId="40" fillId="0" borderId="6" xfId="17" applyNumberFormat="1" applyFont="1" applyBorder="1" applyAlignment="1">
      <alignment vertical="center" wrapText="1"/>
    </xf>
    <xf numFmtId="0" fontId="40" fillId="0" borderId="6" xfId="17" applyFont="1" applyBorder="1" applyAlignment="1">
      <alignment vertical="center" wrapText="1"/>
    </xf>
    <xf numFmtId="0" fontId="43" fillId="0" borderId="0" xfId="0" applyFont="1"/>
    <xf numFmtId="0" fontId="36" fillId="0" borderId="4" xfId="0" applyFont="1" applyBorder="1" applyAlignment="1">
      <alignment horizontal="center"/>
    </xf>
    <xf numFmtId="168" fontId="36" fillId="0" borderId="4" xfId="0" applyNumberFormat="1" applyFont="1" applyBorder="1" applyAlignment="1">
      <alignment horizontal="center"/>
    </xf>
    <xf numFmtId="166" fontId="44" fillId="3" borderId="6" xfId="1" applyNumberFormat="1" applyFont="1" applyFill="1" applyBorder="1" applyAlignment="1">
      <alignment vertical="center"/>
    </xf>
    <xf numFmtId="166" fontId="37" fillId="0" borderId="6" xfId="1" applyNumberFormat="1" applyFont="1" applyBorder="1" applyAlignment="1">
      <alignment vertical="center"/>
    </xf>
    <xf numFmtId="166" fontId="38" fillId="0" borderId="7" xfId="8" applyNumberFormat="1" applyFont="1" applyBorder="1" applyAlignment="1">
      <alignment vertical="center"/>
    </xf>
    <xf numFmtId="0" fontId="36" fillId="0" borderId="8" xfId="0" applyFont="1" applyBorder="1" applyAlignment="1">
      <alignment horizontal="center"/>
    </xf>
    <xf numFmtId="166" fontId="38" fillId="0" borderId="4" xfId="8" applyNumberFormat="1" applyFont="1" applyBorder="1" applyAlignment="1">
      <alignment vertical="center"/>
    </xf>
    <xf numFmtId="0" fontId="36" fillId="0" borderId="6" xfId="0" applyFont="1" applyBorder="1" applyAlignment="1">
      <alignment horizontal="center"/>
    </xf>
    <xf numFmtId="166" fontId="39" fillId="0" borderId="0" xfId="0" applyNumberFormat="1" applyFont="1"/>
    <xf numFmtId="1" fontId="39" fillId="0" borderId="0" xfId="0" applyNumberFormat="1" applyFont="1"/>
    <xf numFmtId="1" fontId="36" fillId="0" borderId="0" xfId="1" applyNumberFormat="1" applyFont="1" applyAlignment="1">
      <alignment vertical="center"/>
    </xf>
    <xf numFmtId="166" fontId="36" fillId="0" borderId="0" xfId="1" applyNumberFormat="1" applyFont="1" applyAlignment="1">
      <alignment vertical="center"/>
    </xf>
    <xf numFmtId="166" fontId="37" fillId="0" borderId="0" xfId="1" applyNumberFormat="1" applyFont="1" applyAlignment="1">
      <alignment vertical="center"/>
    </xf>
    <xf numFmtId="166" fontId="38" fillId="0" borderId="0" xfId="1" applyNumberFormat="1" applyFont="1" applyAlignment="1">
      <alignment vertical="center"/>
    </xf>
    <xf numFmtId="168" fontId="39" fillId="0" borderId="0" xfId="0" applyNumberFormat="1" applyFont="1"/>
    <xf numFmtId="1" fontId="39" fillId="0" borderId="0" xfId="1" applyNumberFormat="1" applyFont="1" applyAlignment="1">
      <alignment vertical="center"/>
    </xf>
    <xf numFmtId="166" fontId="39" fillId="0" borderId="0" xfId="1" applyNumberFormat="1" applyFont="1" applyAlignment="1">
      <alignment vertical="center"/>
    </xf>
    <xf numFmtId="166" fontId="45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1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/>
    </xf>
    <xf numFmtId="0" fontId="48" fillId="4" borderId="68" xfId="16" applyFont="1" applyFill="1" applyBorder="1" applyAlignment="1">
      <alignment horizontal="center" vertical="center"/>
    </xf>
    <xf numFmtId="49" fontId="48" fillId="4" borderId="4" xfId="16" applyNumberFormat="1" applyFont="1" applyFill="1" applyBorder="1" applyAlignment="1">
      <alignment horizontal="center" vertical="center"/>
    </xf>
    <xf numFmtId="0" fontId="48" fillId="4" borderId="69" xfId="16" applyFont="1" applyFill="1" applyBorder="1" applyAlignment="1">
      <alignment vertical="center"/>
    </xf>
    <xf numFmtId="0" fontId="48" fillId="4" borderId="70" xfId="16" applyFont="1" applyFill="1" applyBorder="1" applyAlignment="1">
      <alignment vertical="center"/>
    </xf>
    <xf numFmtId="0" fontId="48" fillId="4" borderId="70" xfId="16" applyFont="1" applyFill="1" applyBorder="1" applyAlignment="1">
      <alignment horizontal="center" vertical="center"/>
    </xf>
    <xf numFmtId="1" fontId="48" fillId="4" borderId="70" xfId="16" applyNumberFormat="1" applyFont="1" applyFill="1" applyBorder="1" applyAlignment="1">
      <alignment horizontal="center" vertical="center"/>
    </xf>
    <xf numFmtId="1" fontId="48" fillId="4" borderId="70" xfId="16" quotePrefix="1" applyNumberFormat="1" applyFont="1" applyFill="1" applyBorder="1" applyAlignment="1">
      <alignment horizontal="center" vertical="center"/>
    </xf>
    <xf numFmtId="1" fontId="48" fillId="4" borderId="69" xfId="16" applyNumberFormat="1" applyFont="1" applyFill="1" applyBorder="1" applyAlignment="1">
      <alignment horizontal="center" vertical="center"/>
    </xf>
    <xf numFmtId="1" fontId="43" fillId="0" borderId="0" xfId="0" applyNumberFormat="1" applyFont="1" applyAlignment="1">
      <alignment vertical="center"/>
    </xf>
    <xf numFmtId="1" fontId="40" fillId="4" borderId="6" xfId="0" applyNumberFormat="1" applyFont="1" applyFill="1" applyBorder="1" applyAlignment="1">
      <alignment horizontal="center" vertical="center"/>
    </xf>
    <xf numFmtId="1" fontId="48" fillId="4" borderId="6" xfId="16" applyNumberFormat="1" applyFont="1" applyFill="1" applyBorder="1" applyAlignment="1">
      <alignment horizontal="center" vertical="center"/>
    </xf>
    <xf numFmtId="1" fontId="48" fillId="4" borderId="6" xfId="16" applyNumberFormat="1" applyFont="1" applyFill="1" applyBorder="1" applyAlignment="1">
      <alignment horizontal="left" vertical="center"/>
    </xf>
    <xf numFmtId="0" fontId="43" fillId="0" borderId="0" xfId="0" applyFont="1" applyAlignment="1">
      <alignment vertical="center"/>
    </xf>
    <xf numFmtId="166" fontId="36" fillId="0" borderId="56" xfId="18" applyNumberFormat="1" applyFont="1" applyFill="1" applyBorder="1" applyAlignment="1"/>
    <xf numFmtId="166" fontId="44" fillId="3" borderId="57" xfId="18" applyNumberFormat="1" applyFont="1" applyBorder="1" applyAlignment="1"/>
    <xf numFmtId="166" fontId="44" fillId="3" borderId="57" xfId="18" applyNumberFormat="1" applyFont="1" applyBorder="1" applyAlignment="1">
      <alignment horizontal="center" vertical="center"/>
    </xf>
    <xf numFmtId="1" fontId="44" fillId="3" borderId="57" xfId="18" applyNumberFormat="1" applyFont="1" applyBorder="1" applyAlignment="1">
      <alignment horizontal="center" vertical="center"/>
    </xf>
    <xf numFmtId="1" fontId="44" fillId="3" borderId="67" xfId="18" applyNumberFormat="1" applyFont="1" applyBorder="1" applyAlignment="1">
      <alignment horizontal="center" vertical="center"/>
    </xf>
    <xf numFmtId="1" fontId="39" fillId="0" borderId="6" xfId="0" applyNumberFormat="1" applyFont="1" applyBorder="1"/>
    <xf numFmtId="1" fontId="39" fillId="0" borderId="6" xfId="0" applyNumberFormat="1" applyFont="1" applyBorder="1" applyAlignment="1">
      <alignment horizontal="center"/>
    </xf>
    <xf numFmtId="166" fontId="36" fillId="0" borderId="52" xfId="18" applyNumberFormat="1" applyFont="1" applyFill="1" applyBorder="1" applyAlignment="1"/>
    <xf numFmtId="166" fontId="44" fillId="3" borderId="51" xfId="18" applyNumberFormat="1" applyFont="1" applyBorder="1" applyAlignment="1"/>
    <xf numFmtId="0" fontId="39" fillId="0" borderId="0" xfId="0" applyFont="1" applyAlignment="1">
      <alignment horizontal="center"/>
    </xf>
    <xf numFmtId="166" fontId="36" fillId="0" borderId="0" xfId="18" applyNumberFormat="1" applyFont="1" applyFill="1" applyBorder="1" applyAlignment="1"/>
    <xf numFmtId="166" fontId="44" fillId="3" borderId="24" xfId="18" applyNumberFormat="1" applyFont="1" applyBorder="1" applyAlignment="1"/>
    <xf numFmtId="166" fontId="44" fillId="3" borderId="24" xfId="18" applyNumberFormat="1" applyFont="1" applyBorder="1" applyAlignment="1">
      <alignment horizontal="center" vertical="center"/>
    </xf>
    <xf numFmtId="1" fontId="39" fillId="0" borderId="8" xfId="0" applyNumberFormat="1" applyFont="1" applyBorder="1"/>
    <xf numFmtId="1" fontId="39" fillId="0" borderId="8" xfId="0" applyNumberFormat="1" applyFont="1" applyBorder="1" applyAlignment="1">
      <alignment horizontal="center"/>
    </xf>
    <xf numFmtId="0" fontId="49" fillId="2" borderId="66" xfId="30" applyFont="1" applyBorder="1"/>
    <xf numFmtId="49" fontId="49" fillId="2" borderId="54" xfId="30" applyNumberFormat="1" applyFont="1" applyBorder="1"/>
    <xf numFmtId="166" fontId="49" fillId="2" borderId="16" xfId="30" applyNumberFormat="1" applyFont="1" applyBorder="1" applyAlignment="1"/>
    <xf numFmtId="166" fontId="49" fillId="2" borderId="20" xfId="30" applyNumberFormat="1" applyFont="1" applyBorder="1" applyAlignment="1"/>
    <xf numFmtId="166" fontId="49" fillId="2" borderId="20" xfId="30" applyNumberFormat="1" applyFont="1" applyBorder="1" applyAlignment="1">
      <alignment horizontal="center" vertical="center"/>
    </xf>
    <xf numFmtId="1" fontId="49" fillId="2" borderId="20" xfId="30" applyNumberFormat="1" applyFont="1" applyBorder="1" applyAlignment="1">
      <alignment horizontal="center" vertical="center"/>
    </xf>
    <xf numFmtId="1" fontId="44" fillId="0" borderId="57" xfId="18" applyNumberFormat="1" applyFont="1" applyFill="1" applyBorder="1" applyAlignment="1">
      <alignment horizontal="center" vertical="center"/>
    </xf>
    <xf numFmtId="1" fontId="49" fillId="2" borderId="16" xfId="30" applyNumberFormat="1" applyFont="1" applyBorder="1" applyAlignment="1">
      <alignment horizontal="center" vertical="center"/>
    </xf>
    <xf numFmtId="1" fontId="43" fillId="6" borderId="6" xfId="0" applyNumberFormat="1" applyFont="1" applyFill="1" applyBorder="1"/>
    <xf numFmtId="0" fontId="49" fillId="2" borderId="15" xfId="30" applyFont="1" applyBorder="1"/>
    <xf numFmtId="49" fontId="49" fillId="2" borderId="15" xfId="30" applyNumberFormat="1" applyFont="1" applyBorder="1"/>
    <xf numFmtId="166" fontId="49" fillId="2" borderId="15" xfId="6" applyNumberFormat="1" applyFont="1" applyFill="1" applyBorder="1" applyAlignment="1"/>
    <xf numFmtId="166" fontId="49" fillId="2" borderId="20" xfId="6" applyNumberFormat="1" applyFont="1" applyFill="1" applyBorder="1" applyAlignment="1"/>
    <xf numFmtId="166" fontId="49" fillId="2" borderId="20" xfId="6" applyNumberFormat="1" applyFont="1" applyFill="1" applyBorder="1" applyAlignment="1">
      <alignment horizontal="center" vertical="center"/>
    </xf>
    <xf numFmtId="1" fontId="49" fillId="2" borderId="20" xfId="6" applyNumberFormat="1" applyFont="1" applyFill="1" applyBorder="1" applyAlignment="1">
      <alignment horizontal="center" vertical="center"/>
    </xf>
    <xf numFmtId="0" fontId="49" fillId="4" borderId="17" xfId="30" applyFont="1" applyFill="1" applyBorder="1"/>
    <xf numFmtId="49" fontId="49" fillId="4" borderId="17" xfId="30" applyNumberFormat="1" applyFont="1" applyFill="1" applyBorder="1"/>
    <xf numFmtId="166" fontId="49" fillId="4" borderId="17" xfId="6" applyNumberFormat="1" applyFont="1" applyFill="1" applyBorder="1" applyAlignment="1"/>
    <xf numFmtId="166" fontId="49" fillId="4" borderId="11" xfId="6" applyNumberFormat="1" applyFont="1" applyFill="1" applyBorder="1" applyAlignment="1"/>
    <xf numFmtId="166" fontId="49" fillId="4" borderId="11" xfId="6" applyNumberFormat="1" applyFont="1" applyFill="1" applyBorder="1" applyAlignment="1">
      <alignment horizontal="center" vertical="center"/>
    </xf>
    <xf numFmtId="1" fontId="49" fillId="4" borderId="11" xfId="6" applyNumberFormat="1" applyFont="1" applyFill="1" applyBorder="1" applyAlignment="1">
      <alignment horizontal="center" vertical="center"/>
    </xf>
    <xf numFmtId="1" fontId="49" fillId="4" borderId="13" xfId="6" applyNumberFormat="1" applyFont="1" applyFill="1" applyBorder="1" applyAlignment="1">
      <alignment horizontal="center" vertical="center"/>
    </xf>
    <xf numFmtId="0" fontId="39" fillId="0" borderId="9" xfId="0" applyFont="1" applyBorder="1"/>
    <xf numFmtId="49" fontId="39" fillId="0" borderId="10" xfId="0" applyNumberFormat="1" applyFont="1" applyBorder="1"/>
    <xf numFmtId="0" fontId="43" fillId="0" borderId="10" xfId="19" applyFont="1" applyBorder="1"/>
    <xf numFmtId="0" fontId="43" fillId="0" borderId="21" xfId="19" applyFont="1" applyBorder="1"/>
    <xf numFmtId="0" fontId="43" fillId="0" borderId="21" xfId="19" applyFont="1" applyBorder="1" applyAlignment="1">
      <alignment horizontal="center" vertical="center"/>
    </xf>
    <xf numFmtId="1" fontId="43" fillId="0" borderId="21" xfId="19" applyNumberFormat="1" applyFont="1" applyBorder="1" applyAlignment="1">
      <alignment horizontal="center" vertical="center"/>
    </xf>
    <xf numFmtId="0" fontId="48" fillId="4" borderId="14" xfId="16" applyFont="1" applyFill="1" applyBorder="1" applyAlignment="1">
      <alignment horizontal="center"/>
    </xf>
    <xf numFmtId="0" fontId="48" fillId="4" borderId="22" xfId="16" applyFont="1" applyFill="1" applyBorder="1" applyAlignment="1"/>
    <xf numFmtId="0" fontId="48" fillId="4" borderId="13" xfId="16" applyFont="1" applyFill="1" applyBorder="1" applyAlignment="1"/>
    <xf numFmtId="0" fontId="48" fillId="4" borderId="21" xfId="16" applyFont="1" applyFill="1" applyBorder="1" applyAlignment="1"/>
    <xf numFmtId="0" fontId="48" fillId="4" borderId="26" xfId="16" applyFont="1" applyFill="1" applyBorder="1" applyAlignment="1"/>
    <xf numFmtId="0" fontId="48" fillId="4" borderId="26" xfId="16" applyFont="1" applyFill="1" applyBorder="1" applyAlignment="1">
      <alignment horizontal="center" vertical="center"/>
    </xf>
    <xf numFmtId="1" fontId="48" fillId="4" borderId="26" xfId="16" applyNumberFormat="1" applyFont="1" applyFill="1" applyBorder="1" applyAlignment="1">
      <alignment horizontal="center" vertical="center"/>
    </xf>
    <xf numFmtId="0" fontId="50" fillId="0" borderId="43" xfId="36" applyFont="1" applyBorder="1"/>
    <xf numFmtId="49" fontId="50" fillId="0" borderId="50" xfId="36" applyNumberFormat="1" applyFont="1" applyBorder="1"/>
    <xf numFmtId="166" fontId="50" fillId="0" borderId="53" xfId="36" applyNumberFormat="1" applyFont="1" applyBorder="1" applyAlignment="1"/>
    <xf numFmtId="166" fontId="50" fillId="0" borderId="53" xfId="36" applyNumberFormat="1" applyFont="1" applyBorder="1" applyAlignment="1">
      <alignment horizontal="center" vertical="center"/>
    </xf>
    <xf numFmtId="1" fontId="50" fillId="0" borderId="53" xfId="36" applyNumberFormat="1" applyFont="1" applyBorder="1" applyAlignment="1">
      <alignment horizontal="center" vertical="center"/>
    </xf>
    <xf numFmtId="0" fontId="51" fillId="0" borderId="1" xfId="36" applyFont="1" applyBorder="1"/>
    <xf numFmtId="49" fontId="50" fillId="0" borderId="0" xfId="36" applyNumberFormat="1" applyFont="1" applyBorder="1"/>
    <xf numFmtId="166" fontId="51" fillId="0" borderId="1" xfId="36" applyNumberFormat="1" applyFont="1" applyBorder="1" applyAlignment="1"/>
    <xf numFmtId="166" fontId="51" fillId="0" borderId="24" xfId="36" applyNumberFormat="1" applyFont="1" applyBorder="1" applyAlignment="1"/>
    <xf numFmtId="166" fontId="51" fillId="0" borderId="24" xfId="36" applyNumberFormat="1" applyFont="1" applyBorder="1" applyAlignment="1">
      <alignment horizontal="center" vertical="center"/>
    </xf>
    <xf numFmtId="1" fontId="51" fillId="0" borderId="24" xfId="36" applyNumberFormat="1" applyFont="1" applyBorder="1" applyAlignment="1">
      <alignment horizontal="center" vertical="center"/>
    </xf>
    <xf numFmtId="0" fontId="49" fillId="2" borderId="44" xfId="30" applyFont="1" applyBorder="1"/>
    <xf numFmtId="49" fontId="49" fillId="2" borderId="49" xfId="30" applyNumberFormat="1" applyFont="1" applyBorder="1"/>
    <xf numFmtId="167" fontId="49" fillId="2" borderId="48" xfId="30" applyNumberFormat="1" applyFont="1" applyBorder="1" applyAlignment="1"/>
    <xf numFmtId="167" fontId="49" fillId="2" borderId="48" xfId="30" applyNumberFormat="1" applyFont="1" applyBorder="1" applyAlignment="1">
      <alignment horizontal="center" vertical="center"/>
    </xf>
    <xf numFmtId="9" fontId="49" fillId="2" borderId="48" xfId="31" applyFont="1" applyFill="1" applyBorder="1" applyAlignment="1">
      <alignment horizontal="center" vertical="center"/>
    </xf>
    <xf numFmtId="0" fontId="52" fillId="0" borderId="18" xfId="14" applyFont="1" applyBorder="1" applyAlignment="1">
      <alignment wrapText="1"/>
    </xf>
    <xf numFmtId="0" fontId="52" fillId="0" borderId="19" xfId="14" applyFont="1" applyBorder="1" applyAlignment="1">
      <alignment wrapText="1"/>
    </xf>
    <xf numFmtId="0" fontId="39" fillId="0" borderId="25" xfId="0" applyFont="1" applyBorder="1"/>
    <xf numFmtId="0" fontId="39" fillId="0" borderId="25" xfId="0" applyFont="1" applyBorder="1" applyAlignment="1">
      <alignment horizontal="center" vertical="center"/>
    </xf>
    <xf numFmtId="1" fontId="39" fillId="0" borderId="25" xfId="0" applyNumberFormat="1" applyFont="1" applyBorder="1" applyAlignment="1">
      <alignment horizontal="center" vertical="center"/>
    </xf>
    <xf numFmtId="0" fontId="39" fillId="0" borderId="24" xfId="0" applyFont="1" applyBorder="1"/>
    <xf numFmtId="0" fontId="39" fillId="0" borderId="24" xfId="0" applyFont="1" applyBorder="1" applyAlignment="1">
      <alignment horizontal="center" vertical="center"/>
    </xf>
    <xf numFmtId="1" fontId="39" fillId="0" borderId="24" xfId="0" applyNumberFormat="1" applyFont="1" applyBorder="1" applyAlignment="1">
      <alignment horizontal="center" vertical="center"/>
    </xf>
    <xf numFmtId="0" fontId="39" fillId="0" borderId="10" xfId="0" applyFont="1" applyBorder="1"/>
    <xf numFmtId="0" fontId="39" fillId="0" borderId="21" xfId="0" applyFont="1" applyBorder="1"/>
    <xf numFmtId="0" fontId="39" fillId="0" borderId="21" xfId="0" applyFont="1" applyBorder="1" applyAlignment="1">
      <alignment horizontal="center" vertical="center"/>
    </xf>
    <xf numFmtId="1" fontId="39" fillId="0" borderId="21" xfId="0" applyNumberFormat="1" applyFont="1" applyBorder="1" applyAlignment="1">
      <alignment horizontal="center" vertical="center"/>
    </xf>
    <xf numFmtId="49" fontId="39" fillId="0" borderId="0" xfId="0" applyNumberFormat="1" applyFont="1"/>
    <xf numFmtId="166" fontId="39" fillId="0" borderId="0" xfId="31" applyNumberFormat="1" applyFont="1" applyAlignment="1"/>
    <xf numFmtId="43" fontId="39" fillId="0" borderId="0" xfId="0" applyNumberFormat="1" applyFont="1" applyAlignment="1">
      <alignment horizontal="center" vertical="center"/>
    </xf>
    <xf numFmtId="9" fontId="39" fillId="0" borderId="0" xfId="0" applyNumberFormat="1" applyFont="1"/>
    <xf numFmtId="166" fontId="39" fillId="0" borderId="0" xfId="1" applyNumberFormat="1" applyFont="1" applyAlignment="1"/>
    <xf numFmtId="166" fontId="39" fillId="0" borderId="0" xfId="1" applyNumberFormat="1" applyFont="1" applyAlignment="1">
      <alignment horizontal="center" vertical="center"/>
    </xf>
    <xf numFmtId="1" fontId="39" fillId="0" borderId="0" xfId="1" applyNumberFormat="1" applyFont="1" applyAlignment="1">
      <alignment horizontal="center" vertical="center"/>
    </xf>
    <xf numFmtId="9" fontId="39" fillId="0" borderId="0" xfId="31" applyFont="1" applyAlignment="1"/>
    <xf numFmtId="15" fontId="44" fillId="0" borderId="4" xfId="18" applyNumberFormat="1" applyFont="1" applyFill="1" applyBorder="1" applyAlignment="1">
      <alignment horizontal="center"/>
    </xf>
    <xf numFmtId="49" fontId="44" fillId="0" borderId="6" xfId="18" applyNumberFormat="1" applyFont="1" applyFill="1" applyBorder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0" fontId="40" fillId="0" borderId="32" xfId="35" applyFont="1" applyBorder="1" applyAlignment="1">
      <alignment horizontal="center"/>
    </xf>
    <xf numFmtId="0" fontId="40" fillId="0" borderId="0" xfId="15" applyFont="1" applyBorder="1" applyAlignment="1">
      <alignment vertical="center"/>
    </xf>
    <xf numFmtId="0" fontId="40" fillId="0" borderId="60" xfId="15" applyFont="1" applyBorder="1" applyAlignment="1">
      <alignment horizontal="center" vertical="center" wrapText="1"/>
    </xf>
    <xf numFmtId="0" fontId="40" fillId="0" borderId="10" xfId="15" applyFont="1" applyBorder="1" applyAlignment="1">
      <alignment horizontal="center" vertical="center" wrapText="1"/>
    </xf>
    <xf numFmtId="0" fontId="34" fillId="0" borderId="18" xfId="35" applyFont="1" applyBorder="1" applyAlignment="1">
      <alignment horizontal="center" vertical="center"/>
    </xf>
    <xf numFmtId="0" fontId="34" fillId="0" borderId="19" xfId="35" applyFont="1" applyBorder="1" applyAlignment="1">
      <alignment horizontal="center" vertical="center"/>
    </xf>
    <xf numFmtId="0" fontId="34" fillId="0" borderId="28" xfId="35" applyFont="1" applyBorder="1" applyAlignment="1">
      <alignment horizontal="center" vertical="center"/>
    </xf>
    <xf numFmtId="0" fontId="35" fillId="0" borderId="9" xfId="15" applyFont="1" applyBorder="1" applyAlignment="1">
      <alignment horizontal="center" vertical="center"/>
    </xf>
    <xf numFmtId="0" fontId="35" fillId="0" borderId="10" xfId="15" applyFont="1" applyBorder="1" applyAlignment="1">
      <alignment horizontal="center" vertical="center"/>
    </xf>
    <xf numFmtId="0" fontId="35" fillId="0" borderId="27" xfId="15" applyFont="1" applyBorder="1" applyAlignment="1">
      <alignment horizontal="center" vertical="center"/>
    </xf>
    <xf numFmtId="49" fontId="52" fillId="0" borderId="1" xfId="14" applyNumberFormat="1" applyFont="1" applyBorder="1" applyAlignment="1">
      <alignment horizontal="center" wrapText="1"/>
    </xf>
    <xf numFmtId="49" fontId="52" fillId="0" borderId="0" xfId="14" applyNumberFormat="1" applyFont="1" applyBorder="1" applyAlignment="1">
      <alignment horizontal="center" wrapText="1"/>
    </xf>
    <xf numFmtId="49" fontId="52" fillId="0" borderId="9" xfId="14" applyNumberFormat="1" applyFont="1" applyBorder="1" applyAlignment="1">
      <alignment horizontal="center" wrapText="1"/>
    </xf>
    <xf numFmtId="49" fontId="52" fillId="0" borderId="10" xfId="14" applyNumberFormat="1" applyFont="1" applyBorder="1" applyAlignment="1">
      <alignment horizontal="center" wrapText="1"/>
    </xf>
    <xf numFmtId="0" fontId="47" fillId="0" borderId="9" xfId="35" applyFont="1" applyBorder="1" applyAlignment="1">
      <alignment horizontal="left" wrapText="1"/>
    </xf>
    <xf numFmtId="0" fontId="47" fillId="0" borderId="10" xfId="35" applyFont="1" applyBorder="1" applyAlignment="1">
      <alignment horizontal="left" wrapText="1"/>
    </xf>
    <xf numFmtId="0" fontId="40" fillId="0" borderId="60" xfId="15" applyFont="1" applyBorder="1" applyAlignment="1">
      <alignment horizontal="center" wrapText="1"/>
    </xf>
    <xf numFmtId="0" fontId="40" fillId="0" borderId="10" xfId="15" applyFont="1" applyBorder="1" applyAlignment="1">
      <alignment horizontal="center" wrapText="1"/>
    </xf>
    <xf numFmtId="0" fontId="21" fillId="0" borderId="32" xfId="15" applyFont="1" applyAlignment="1">
      <alignment horizontal="center"/>
    </xf>
    <xf numFmtId="0" fontId="29" fillId="0" borderId="32" xfId="35" applyFont="1" applyBorder="1" applyAlignment="1">
      <alignment horizontal="center"/>
    </xf>
    <xf numFmtId="0" fontId="21" fillId="0" borderId="29" xfId="15" applyFont="1" applyBorder="1" applyAlignment="1">
      <alignment horizontal="center"/>
    </xf>
    <xf numFmtId="0" fontId="21" fillId="0" borderId="30" xfId="15" applyFont="1" applyBorder="1" applyAlignment="1">
      <alignment horizontal="center"/>
    </xf>
  </cellXfs>
  <cellStyles count="45">
    <cellStyle name="Comma" xfId="1" builtinId="3"/>
    <cellStyle name="Comma 12" xfId="2" xr:uid="{00000000-0005-0000-0000-000002000000}"/>
    <cellStyle name="Comma 12 2" xfId="3" xr:uid="{00000000-0005-0000-0000-000003000000}"/>
    <cellStyle name="Comma 13" xfId="4" xr:uid="{00000000-0005-0000-0000-000004000000}"/>
    <cellStyle name="Comma 13 2" xfId="5" xr:uid="{00000000-0005-0000-0000-000005000000}"/>
    <cellStyle name="Comma 14" xfId="6" xr:uid="{00000000-0005-0000-0000-000006000000}"/>
    <cellStyle name="Comma 14 2" xfId="7" xr:uid="{00000000-0005-0000-0000-000007000000}"/>
    <cellStyle name="Comma 2 2" xfId="8" xr:uid="{00000000-0005-0000-0000-000008000000}"/>
    <cellStyle name="Comma 3 2" xfId="9" xr:uid="{00000000-0005-0000-0000-000009000000}"/>
    <cellStyle name="Comma 4 2" xfId="10" xr:uid="{00000000-0005-0000-0000-00000A000000}"/>
    <cellStyle name="Comma 5 2" xfId="11" xr:uid="{00000000-0005-0000-0000-00000B000000}"/>
    <cellStyle name="Comma 6 2" xfId="12" xr:uid="{00000000-0005-0000-0000-00000C000000}"/>
    <cellStyle name="Comma 7 2" xfId="13" xr:uid="{00000000-0005-0000-0000-00000D000000}"/>
    <cellStyle name="Explanatory Text" xfId="14" builtinId="53"/>
    <cellStyle name="Heading 1" xfId="15" builtinId="16"/>
    <cellStyle name="Heading 2" xfId="16" builtinId="17"/>
    <cellStyle name="Heading 3" xfId="17" builtinId="18"/>
    <cellStyle name="Input" xfId="18" builtinId="20"/>
    <cellStyle name="Normal" xfId="0" builtinId="0"/>
    <cellStyle name="Normal 2" xfId="44" xr:uid="{B3A55D0C-E070-48B3-A998-49383F44D4B0}"/>
    <cellStyle name="Normal 2 2" xfId="19" xr:uid="{00000000-0005-0000-0000-000015000000}"/>
    <cellStyle name="Normal 2 3" xfId="20" xr:uid="{00000000-0005-0000-0000-000016000000}"/>
    <cellStyle name="Normal 3" xfId="21" xr:uid="{00000000-0005-0000-0000-000017000000}"/>
    <cellStyle name="Normal 3 2" xfId="22" xr:uid="{00000000-0005-0000-0000-000018000000}"/>
    <cellStyle name="Normal 3 3" xfId="43" xr:uid="{64D8DDB4-309D-481F-B1F6-137AC899E4B2}"/>
    <cellStyle name="Normal 4" xfId="23" xr:uid="{00000000-0005-0000-0000-000019000000}"/>
    <cellStyle name="Normal 4 2" xfId="24" xr:uid="{00000000-0005-0000-0000-00001A000000}"/>
    <cellStyle name="Normal 4 3" xfId="42" xr:uid="{15EE3823-35BD-4DF4-9538-15191641ECD7}"/>
    <cellStyle name="Normal 5" xfId="25" xr:uid="{00000000-0005-0000-0000-00001B000000}"/>
    <cellStyle name="Normal 5 2" xfId="26" xr:uid="{00000000-0005-0000-0000-00001C000000}"/>
    <cellStyle name="Normal 5 3" xfId="41" xr:uid="{E4D96F08-D38A-4EA2-9AD0-EF99211266C3}"/>
    <cellStyle name="Normal 6" xfId="27" xr:uid="{00000000-0005-0000-0000-00001D000000}"/>
    <cellStyle name="Normal 6 2" xfId="40" xr:uid="{B4A8DF88-360B-43A2-81A5-594CEBA6FAA0}"/>
    <cellStyle name="Normal 7" xfId="28" xr:uid="{00000000-0005-0000-0000-00001E000000}"/>
    <cellStyle name="Normal 7 2" xfId="39" xr:uid="{C6E5E555-BAE8-4926-8EE3-CDA29EFE8266}"/>
    <cellStyle name="Normal 8" xfId="29" xr:uid="{00000000-0005-0000-0000-00001F000000}"/>
    <cellStyle name="Normal 8 2" xfId="38" xr:uid="{FEBEB675-1664-4741-A3BE-3D11EC6E5AB6}"/>
    <cellStyle name="Normal 9" xfId="37" xr:uid="{049C9D22-E1B5-411C-AE47-81E5AEC88193}"/>
    <cellStyle name="Output" xfId="30" builtinId="21"/>
    <cellStyle name="Per cent" xfId="31" builtinId="5"/>
    <cellStyle name="Percent 3" xfId="32" xr:uid="{00000000-0005-0000-0000-000022000000}"/>
    <cellStyle name="Percent 3 2" xfId="33" xr:uid="{00000000-0005-0000-0000-000023000000}"/>
    <cellStyle name="Percent 4" xfId="34" xr:uid="{00000000-0005-0000-0000-000024000000}"/>
    <cellStyle name="Title" xfId="35" builtinId="15"/>
    <cellStyle name="Total" xfId="36" builtinId="25"/>
  </cellStyles>
  <dxfs count="17"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rgb="FF7F7F7F"/>
        </bottom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</dxfs>
  <tableStyles count="1" defaultTableStyle="TableStyleMedium9" defaultPivotStyle="PivotStyleLight16">
    <tableStyle name="Invisible" pivot="0" table="0" count="0" xr9:uid="{6736587F-9553-4655-8077-3A98D2AD35B4}"/>
  </tableStyles>
  <colors>
    <mruColors>
      <color rgb="FF3B6367"/>
      <color rgb="FFAE9344"/>
      <color rgb="FF5859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6.xml"/><Relationship Id="rId5" Type="http://schemas.openxmlformats.org/officeDocument/2006/relationships/chartsheet" Target="chartsheets/sheet2.xml"/><Relationship Id="rId15" Type="http://schemas.openxmlformats.org/officeDocument/2006/relationships/worksheet" Target="worksheets/sheet10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5.xml"/><Relationship Id="rId19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4.xml"/><Relationship Id="rId14" Type="http://schemas.openxmlformats.org/officeDocument/2006/relationships/worksheet" Target="worksheets/sheet9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image" Target="../media/image2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80134245514393"/>
          <c:y val="3.7060991099938212E-2"/>
          <c:w val="0.85519616195516523"/>
          <c:h val="0.83004043050045395"/>
        </c:manualLayout>
      </c:layout>
      <c:barChart>
        <c:barDir val="col"/>
        <c:grouping val="clustered"/>
        <c:varyColors val="0"/>
        <c:ser>
          <c:idx val="0"/>
          <c:order val="1"/>
          <c:tx>
            <c:v>2026/27*</c:v>
          </c:tx>
          <c:spPr>
            <a:solidFill>
              <a:srgbClr val="3B6367"/>
            </a:solidFill>
            <a:ln w="38100">
              <a:noFill/>
            </a:ln>
            <a:effectLst/>
          </c:spPr>
          <c:invertIfNegative val="0"/>
          <c:val>
            <c:numRef>
              <c:f>'Sojabone - Soybeans'!$U$4:$U$28</c:f>
              <c:numCache>
                <c:formatCode>0</c:formatCode>
                <c:ptCount val="25"/>
                <c:pt idx="0">
                  <c:v>2684</c:v>
                </c:pt>
                <c:pt idx="1">
                  <c:v>15779</c:v>
                </c:pt>
                <c:pt idx="2">
                  <c:v>37785</c:v>
                </c:pt>
                <c:pt idx="3">
                  <c:v>53822</c:v>
                </c:pt>
                <c:pt idx="4">
                  <c:v>117432</c:v>
                </c:pt>
                <c:pt idx="5">
                  <c:v>265722</c:v>
                </c:pt>
                <c:pt idx="6">
                  <c:v>364196</c:v>
                </c:pt>
                <c:pt idx="7">
                  <c:v>440101</c:v>
                </c:pt>
                <c:pt idx="8">
                  <c:v>583343</c:v>
                </c:pt>
                <c:pt idx="9">
                  <c:v>738401</c:v>
                </c:pt>
                <c:pt idx="10">
                  <c:v>1338361</c:v>
                </c:pt>
                <c:pt idx="11">
                  <c:v>1908888</c:v>
                </c:pt>
                <c:pt idx="12">
                  <c:v>2304763</c:v>
                </c:pt>
                <c:pt idx="13">
                  <c:v>2502002</c:v>
                </c:pt>
                <c:pt idx="14">
                  <c:v>2601204</c:v>
                </c:pt>
                <c:pt idx="15">
                  <c:v>2661902</c:v>
                </c:pt>
                <c:pt idx="16">
                  <c:v>2694686</c:v>
                </c:pt>
                <c:pt idx="17">
                  <c:v>2713888</c:v>
                </c:pt>
                <c:pt idx="18">
                  <c:v>2735016</c:v>
                </c:pt>
                <c:pt idx="19">
                  <c:v>2748949</c:v>
                </c:pt>
                <c:pt idx="20">
                  <c:v>2758892</c:v>
                </c:pt>
                <c:pt idx="21">
                  <c:v>2769770</c:v>
                </c:pt>
                <c:pt idx="22">
                  <c:v>2775803</c:v>
                </c:pt>
                <c:pt idx="23">
                  <c:v>2780780</c:v>
                </c:pt>
                <c:pt idx="24">
                  <c:v>2787616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C-47FC-9C9E-BFD6DD25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3168768"/>
        <c:axId val="1963159168"/>
      </c:barChart>
      <c:lineChart>
        <c:grouping val="standard"/>
        <c:varyColors val="0"/>
        <c:ser>
          <c:idx val="1"/>
          <c:order val="0"/>
          <c:tx>
            <c:v>2025/26</c:v>
          </c:tx>
          <c:spPr>
            <a:ln w="38100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val>
            <c:numRef>
              <c:f>'Sojabone - Soybeans'!$T$4:$T$55</c:f>
              <c:numCache>
                <c:formatCode>0</c:formatCode>
                <c:ptCount val="52"/>
                <c:pt idx="0">
                  <c:v>1338</c:v>
                </c:pt>
                <c:pt idx="1">
                  <c:v>8056</c:v>
                </c:pt>
                <c:pt idx="2">
                  <c:v>14894</c:v>
                </c:pt>
                <c:pt idx="3">
                  <c:v>61684</c:v>
                </c:pt>
                <c:pt idx="4">
                  <c:v>92643</c:v>
                </c:pt>
                <c:pt idx="5">
                  <c:v>118134</c:v>
                </c:pt>
                <c:pt idx="6">
                  <c:v>253193</c:v>
                </c:pt>
                <c:pt idx="7">
                  <c:v>354411</c:v>
                </c:pt>
                <c:pt idx="8">
                  <c:v>551900</c:v>
                </c:pt>
                <c:pt idx="9">
                  <c:v>991440</c:v>
                </c:pt>
                <c:pt idx="10">
                  <c:v>1532920</c:v>
                </c:pt>
                <c:pt idx="11">
                  <c:v>1940893</c:v>
                </c:pt>
                <c:pt idx="12">
                  <c:v>2218339</c:v>
                </c:pt>
                <c:pt idx="13">
                  <c:v>2366452</c:v>
                </c:pt>
                <c:pt idx="14">
                  <c:v>2433001</c:v>
                </c:pt>
                <c:pt idx="15">
                  <c:v>2480041</c:v>
                </c:pt>
                <c:pt idx="16">
                  <c:v>2516725</c:v>
                </c:pt>
                <c:pt idx="17">
                  <c:v>2536324</c:v>
                </c:pt>
                <c:pt idx="18">
                  <c:v>2557740</c:v>
                </c:pt>
                <c:pt idx="19">
                  <c:v>2574459</c:v>
                </c:pt>
                <c:pt idx="20">
                  <c:v>2588075</c:v>
                </c:pt>
                <c:pt idx="21">
                  <c:v>2597153</c:v>
                </c:pt>
                <c:pt idx="22">
                  <c:v>2606328</c:v>
                </c:pt>
                <c:pt idx="23">
                  <c:v>2614223</c:v>
                </c:pt>
                <c:pt idx="24">
                  <c:v>2621320</c:v>
                </c:pt>
                <c:pt idx="25">
                  <c:v>2627328</c:v>
                </c:pt>
                <c:pt idx="26">
                  <c:v>2635703</c:v>
                </c:pt>
                <c:pt idx="27">
                  <c:v>2644689</c:v>
                </c:pt>
                <c:pt idx="28">
                  <c:v>2652626</c:v>
                </c:pt>
                <c:pt idx="29">
                  <c:v>2659580</c:v>
                </c:pt>
                <c:pt idx="30">
                  <c:v>2662410</c:v>
                </c:pt>
                <c:pt idx="31">
                  <c:v>2664527</c:v>
                </c:pt>
                <c:pt idx="32">
                  <c:v>2667682</c:v>
                </c:pt>
                <c:pt idx="33">
                  <c:v>2671474</c:v>
                </c:pt>
                <c:pt idx="34">
                  <c:v>2677921</c:v>
                </c:pt>
                <c:pt idx="35">
                  <c:v>2682658</c:v>
                </c:pt>
                <c:pt idx="36">
                  <c:v>2689147</c:v>
                </c:pt>
                <c:pt idx="37">
                  <c:v>2693060</c:v>
                </c:pt>
                <c:pt idx="38">
                  <c:v>2696964</c:v>
                </c:pt>
                <c:pt idx="39">
                  <c:v>2701203</c:v>
                </c:pt>
                <c:pt idx="40">
                  <c:v>2705917</c:v>
                </c:pt>
                <c:pt idx="41">
                  <c:v>2708660</c:v>
                </c:pt>
                <c:pt idx="42">
                  <c:v>2709646</c:v>
                </c:pt>
                <c:pt idx="43">
                  <c:v>2710142</c:v>
                </c:pt>
                <c:pt idx="44">
                  <c:v>2712842</c:v>
                </c:pt>
                <c:pt idx="45">
                  <c:v>2717139</c:v>
                </c:pt>
                <c:pt idx="46">
                  <c:v>2726431</c:v>
                </c:pt>
                <c:pt idx="47">
                  <c:v>2731895</c:v>
                </c:pt>
                <c:pt idx="48">
                  <c:v>2735644</c:v>
                </c:pt>
                <c:pt idx="49">
                  <c:v>2740706</c:v>
                </c:pt>
                <c:pt idx="50">
                  <c:v>2745119</c:v>
                </c:pt>
                <c:pt idx="51">
                  <c:v>2749432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C-47FC-9C9E-BFD6DD25F586}"/>
            </c:ext>
          </c:extLst>
        </c:ser>
        <c:ser>
          <c:idx val="2"/>
          <c:order val="2"/>
          <c:tx>
            <c:v>Prog. 5 year ave</c:v>
          </c:tx>
          <c:spPr>
            <a:ln w="38100" cap="rnd">
              <a:solidFill>
                <a:schemeClr val="bg1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'Sojabone - Soybeans'!$V$4:$V$55</c:f>
              <c:numCache>
                <c:formatCode>0</c:formatCode>
                <c:ptCount val="52"/>
                <c:pt idx="0">
                  <c:v>1617.4</c:v>
                </c:pt>
                <c:pt idx="1">
                  <c:v>8237.6</c:v>
                </c:pt>
                <c:pt idx="2">
                  <c:v>28704.6</c:v>
                </c:pt>
                <c:pt idx="3">
                  <c:v>92720.2</c:v>
                </c:pt>
                <c:pt idx="4">
                  <c:v>128513.60000000001</c:v>
                </c:pt>
                <c:pt idx="5">
                  <c:v>211295.2</c:v>
                </c:pt>
                <c:pt idx="6">
                  <c:v>373604.4</c:v>
                </c:pt>
                <c:pt idx="7">
                  <c:v>613233.60000000009</c:v>
                </c:pt>
                <c:pt idx="8">
                  <c:v>953964.60000000009</c:v>
                </c:pt>
                <c:pt idx="9">
                  <c:v>1258193.6000000001</c:v>
                </c:pt>
                <c:pt idx="10">
                  <c:v>1532380.6</c:v>
                </c:pt>
                <c:pt idx="11">
                  <c:v>1735993</c:v>
                </c:pt>
                <c:pt idx="12">
                  <c:v>1936535.4</c:v>
                </c:pt>
                <c:pt idx="13">
                  <c:v>2015504.7999999998</c:v>
                </c:pt>
                <c:pt idx="14">
                  <c:v>2067268.4</c:v>
                </c:pt>
                <c:pt idx="15">
                  <c:v>2099187.1999999997</c:v>
                </c:pt>
                <c:pt idx="16">
                  <c:v>2123698.1999999997</c:v>
                </c:pt>
                <c:pt idx="17">
                  <c:v>2135215.5999999996</c:v>
                </c:pt>
                <c:pt idx="18">
                  <c:v>2144815.3999999994</c:v>
                </c:pt>
                <c:pt idx="19">
                  <c:v>2152256.5999999996</c:v>
                </c:pt>
                <c:pt idx="20">
                  <c:v>2157966.5999999996</c:v>
                </c:pt>
                <c:pt idx="21">
                  <c:v>2164050.5999999996</c:v>
                </c:pt>
                <c:pt idx="22">
                  <c:v>2169593.9999999995</c:v>
                </c:pt>
                <c:pt idx="23">
                  <c:v>2173496.3999999994</c:v>
                </c:pt>
                <c:pt idx="24">
                  <c:v>2177338.7999999993</c:v>
                </c:pt>
                <c:pt idx="25">
                  <c:v>2182820.9999999995</c:v>
                </c:pt>
                <c:pt idx="26">
                  <c:v>2188568.7999999993</c:v>
                </c:pt>
                <c:pt idx="27">
                  <c:v>2194304.1999999993</c:v>
                </c:pt>
                <c:pt idx="28">
                  <c:v>2199867.7999999993</c:v>
                </c:pt>
                <c:pt idx="29">
                  <c:v>2204594.7999999993</c:v>
                </c:pt>
                <c:pt idx="30">
                  <c:v>2208059.7999999993</c:v>
                </c:pt>
                <c:pt idx="31">
                  <c:v>2210895.5999999992</c:v>
                </c:pt>
                <c:pt idx="32">
                  <c:v>2213577.5999999992</c:v>
                </c:pt>
                <c:pt idx="33">
                  <c:v>2215967.399999999</c:v>
                </c:pt>
                <c:pt idx="34">
                  <c:v>2220484.5999999992</c:v>
                </c:pt>
                <c:pt idx="35">
                  <c:v>2222974.5999999992</c:v>
                </c:pt>
                <c:pt idx="36">
                  <c:v>2225555.7999999993</c:v>
                </c:pt>
                <c:pt idx="37">
                  <c:v>2227835.5999999992</c:v>
                </c:pt>
                <c:pt idx="38">
                  <c:v>2231124.1999999993</c:v>
                </c:pt>
                <c:pt idx="39">
                  <c:v>2233389.1999999993</c:v>
                </c:pt>
                <c:pt idx="40">
                  <c:v>2235939.9999999991</c:v>
                </c:pt>
                <c:pt idx="41">
                  <c:v>2238264.5999999992</c:v>
                </c:pt>
                <c:pt idx="42">
                  <c:v>2240013.399999999</c:v>
                </c:pt>
                <c:pt idx="43">
                  <c:v>2241620.399999999</c:v>
                </c:pt>
                <c:pt idx="44">
                  <c:v>2243181.399999999</c:v>
                </c:pt>
                <c:pt idx="45">
                  <c:v>2246107.1999999988</c:v>
                </c:pt>
                <c:pt idx="46">
                  <c:v>2250373.1999999988</c:v>
                </c:pt>
                <c:pt idx="47">
                  <c:v>2255071.1999999988</c:v>
                </c:pt>
                <c:pt idx="48">
                  <c:v>2257645.1999999988</c:v>
                </c:pt>
                <c:pt idx="49">
                  <c:v>2260409.1999999988</c:v>
                </c:pt>
                <c:pt idx="50">
                  <c:v>2263038.1999999988</c:v>
                </c:pt>
                <c:pt idx="51">
                  <c:v>2265372.9999999986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C-47FC-9C9E-BFD6DD25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3168768"/>
        <c:axId val="1963159168"/>
      </c:lineChart>
      <c:catAx>
        <c:axId val="1963168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Marketing week</a:t>
                </a:r>
              </a:p>
            </c:rich>
          </c:tx>
          <c:layout>
            <c:manualLayout>
              <c:xMode val="edge"/>
              <c:yMode val="edge"/>
              <c:x val="0.45111208639903616"/>
              <c:y val="0.914646723552861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3159168"/>
        <c:crosses val="autoZero"/>
        <c:auto val="1"/>
        <c:lblAlgn val="ctr"/>
        <c:lblOffset val="100"/>
        <c:noMultiLvlLbl val="0"/>
      </c:catAx>
      <c:valAx>
        <c:axId val="19631591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Deliveries (tons)</a:t>
                </a:r>
              </a:p>
            </c:rich>
          </c:tx>
          <c:layout>
            <c:manualLayout>
              <c:xMode val="edge"/>
              <c:yMode val="edge"/>
              <c:x val="1.831661582475172E-2"/>
              <c:y val="0.341564172056102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3168768"/>
        <c:crosses val="autoZero"/>
        <c:crossBetween val="between"/>
      </c:valAx>
      <c:spPr>
        <a:blipFill dpi="0" rotWithShape="1">
          <a:blip xmlns:r="http://schemas.openxmlformats.org/officeDocument/2006/relationships" r:embed="rId3">
            <a:alphaModFix amt="23000"/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52428897207521"/>
          <c:y val="0.95453220439495257"/>
          <c:w val="0.49325874690404858"/>
          <c:h val="4.546782195894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Aptos" panose="020B00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Progressive Soybean Deliveries per Marketing Week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48720640689146"/>
          <c:y val="0.14396325459317583"/>
          <c:w val="0.74975091190524257"/>
          <c:h val="0.75087142409085661"/>
        </c:manualLayout>
      </c:layout>
      <c:lineChart>
        <c:grouping val="standard"/>
        <c:varyColors val="0"/>
        <c:ser>
          <c:idx val="2"/>
          <c:order val="0"/>
          <c:tx>
            <c:strRef>
              <c:f>'Sojabone - Soybeans'!$K$3</c:f>
              <c:strCache>
                <c:ptCount val="1"/>
                <c:pt idx="0">
                  <c:v>2025/26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cat>
            <c:numRef>
              <c:f>'Sojabone - Soybeans'!$B$4:$B$28</c:f>
              <c:numCache>
                <c:formatCode>0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'Sojabone - Soybeans'!$T$4:$T$28</c:f>
              <c:numCache>
                <c:formatCode>0</c:formatCode>
                <c:ptCount val="25"/>
                <c:pt idx="0">
                  <c:v>1338</c:v>
                </c:pt>
                <c:pt idx="1">
                  <c:v>8056</c:v>
                </c:pt>
                <c:pt idx="2">
                  <c:v>14894</c:v>
                </c:pt>
                <c:pt idx="3">
                  <c:v>61684</c:v>
                </c:pt>
                <c:pt idx="4">
                  <c:v>92643</c:v>
                </c:pt>
                <c:pt idx="5">
                  <c:v>118134</c:v>
                </c:pt>
                <c:pt idx="6">
                  <c:v>253193</c:v>
                </c:pt>
                <c:pt idx="7">
                  <c:v>354411</c:v>
                </c:pt>
                <c:pt idx="8">
                  <c:v>551900</c:v>
                </c:pt>
                <c:pt idx="9">
                  <c:v>991440</c:v>
                </c:pt>
                <c:pt idx="10">
                  <c:v>1532920</c:v>
                </c:pt>
                <c:pt idx="11">
                  <c:v>1940893</c:v>
                </c:pt>
                <c:pt idx="12">
                  <c:v>2218339</c:v>
                </c:pt>
                <c:pt idx="13">
                  <c:v>2366452</c:v>
                </c:pt>
                <c:pt idx="14">
                  <c:v>2433001</c:v>
                </c:pt>
                <c:pt idx="15">
                  <c:v>2480041</c:v>
                </c:pt>
                <c:pt idx="16">
                  <c:v>2516725</c:v>
                </c:pt>
                <c:pt idx="17">
                  <c:v>2536324</c:v>
                </c:pt>
                <c:pt idx="18">
                  <c:v>2557740</c:v>
                </c:pt>
                <c:pt idx="19">
                  <c:v>2574459</c:v>
                </c:pt>
                <c:pt idx="20">
                  <c:v>2588075</c:v>
                </c:pt>
                <c:pt idx="21">
                  <c:v>2597153</c:v>
                </c:pt>
                <c:pt idx="22">
                  <c:v>2606328</c:v>
                </c:pt>
                <c:pt idx="23">
                  <c:v>2614223</c:v>
                </c:pt>
                <c:pt idx="24">
                  <c:v>2621320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8-4BB5-84D2-78AB1366DD6E}"/>
            </c:ext>
          </c:extLst>
        </c:ser>
        <c:ser>
          <c:idx val="1"/>
          <c:order val="1"/>
          <c:tx>
            <c:strRef>
              <c:f>'Sojabone - Soybeans'!$L$3</c:f>
              <c:strCache>
                <c:ptCount val="1"/>
                <c:pt idx="0">
                  <c:v>2026/27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numRef>
              <c:f>'Sojabone - Soybeans'!$B$4:$B$28</c:f>
              <c:numCache>
                <c:formatCode>0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'Sojabone - Soybeans'!$U$4:$U$28</c:f>
              <c:numCache>
                <c:formatCode>0</c:formatCode>
                <c:ptCount val="25"/>
                <c:pt idx="0">
                  <c:v>2684</c:v>
                </c:pt>
                <c:pt idx="1">
                  <c:v>15779</c:v>
                </c:pt>
                <c:pt idx="2">
                  <c:v>37785</c:v>
                </c:pt>
                <c:pt idx="3">
                  <c:v>53822</c:v>
                </c:pt>
                <c:pt idx="4">
                  <c:v>117432</c:v>
                </c:pt>
                <c:pt idx="5">
                  <c:v>265722</c:v>
                </c:pt>
                <c:pt idx="6">
                  <c:v>364196</c:v>
                </c:pt>
                <c:pt idx="7">
                  <c:v>440101</c:v>
                </c:pt>
                <c:pt idx="8">
                  <c:v>583343</c:v>
                </c:pt>
                <c:pt idx="9">
                  <c:v>738401</c:v>
                </c:pt>
                <c:pt idx="10">
                  <c:v>1338361</c:v>
                </c:pt>
                <c:pt idx="11">
                  <c:v>1908888</c:v>
                </c:pt>
                <c:pt idx="12">
                  <c:v>2304763</c:v>
                </c:pt>
                <c:pt idx="13">
                  <c:v>2502002</c:v>
                </c:pt>
                <c:pt idx="14">
                  <c:v>2601204</c:v>
                </c:pt>
                <c:pt idx="15">
                  <c:v>2661902</c:v>
                </c:pt>
                <c:pt idx="16">
                  <c:v>2694686</c:v>
                </c:pt>
                <c:pt idx="17">
                  <c:v>2713888</c:v>
                </c:pt>
                <c:pt idx="18">
                  <c:v>2735016</c:v>
                </c:pt>
                <c:pt idx="19">
                  <c:v>2748949</c:v>
                </c:pt>
                <c:pt idx="20">
                  <c:v>2758892</c:v>
                </c:pt>
                <c:pt idx="21">
                  <c:v>2769770</c:v>
                </c:pt>
                <c:pt idx="22">
                  <c:v>2775803</c:v>
                </c:pt>
                <c:pt idx="23">
                  <c:v>2780780</c:v>
                </c:pt>
                <c:pt idx="24">
                  <c:v>2787616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8-4BB5-84D2-78AB1366DD6E}"/>
            </c:ext>
          </c:extLst>
        </c:ser>
        <c:ser>
          <c:idx val="3"/>
          <c:order val="2"/>
          <c:tx>
            <c:v>Prog. 5ya</c:v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'Sojabone - Soybeans'!$B$4:$B$28</c:f>
              <c:numCache>
                <c:formatCode>0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'Sojabone - Soybeans'!$V$4:$V$28</c:f>
              <c:numCache>
                <c:formatCode>0</c:formatCode>
                <c:ptCount val="25"/>
                <c:pt idx="0">
                  <c:v>1617.4</c:v>
                </c:pt>
                <c:pt idx="1">
                  <c:v>8237.6</c:v>
                </c:pt>
                <c:pt idx="2">
                  <c:v>28704.6</c:v>
                </c:pt>
                <c:pt idx="3">
                  <c:v>92720.2</c:v>
                </c:pt>
                <c:pt idx="4">
                  <c:v>128513.60000000001</c:v>
                </c:pt>
                <c:pt idx="5">
                  <c:v>211295.2</c:v>
                </c:pt>
                <c:pt idx="6">
                  <c:v>373604.4</c:v>
                </c:pt>
                <c:pt idx="7">
                  <c:v>613233.60000000009</c:v>
                </c:pt>
                <c:pt idx="8">
                  <c:v>953964.60000000009</c:v>
                </c:pt>
                <c:pt idx="9">
                  <c:v>1258193.6000000001</c:v>
                </c:pt>
                <c:pt idx="10">
                  <c:v>1532380.6</c:v>
                </c:pt>
                <c:pt idx="11">
                  <c:v>1735993</c:v>
                </c:pt>
                <c:pt idx="12">
                  <c:v>1936535.4</c:v>
                </c:pt>
                <c:pt idx="13">
                  <c:v>2015504.7999999998</c:v>
                </c:pt>
                <c:pt idx="14">
                  <c:v>2067268.4</c:v>
                </c:pt>
                <c:pt idx="15">
                  <c:v>2099187.1999999997</c:v>
                </c:pt>
                <c:pt idx="16">
                  <c:v>2123698.1999999997</c:v>
                </c:pt>
                <c:pt idx="17">
                  <c:v>2135215.5999999996</c:v>
                </c:pt>
                <c:pt idx="18">
                  <c:v>2144815.3999999994</c:v>
                </c:pt>
                <c:pt idx="19">
                  <c:v>2152256.5999999996</c:v>
                </c:pt>
                <c:pt idx="20">
                  <c:v>2157966.5999999996</c:v>
                </c:pt>
                <c:pt idx="21">
                  <c:v>2164050.5999999996</c:v>
                </c:pt>
                <c:pt idx="22">
                  <c:v>2169593.9999999995</c:v>
                </c:pt>
                <c:pt idx="23">
                  <c:v>2173496.3999999994</c:v>
                </c:pt>
                <c:pt idx="24">
                  <c:v>2177338.7999999993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8-4BB5-84D2-78AB1366D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0786223"/>
        <c:axId val="830797743"/>
      </c:lineChart>
      <c:lineChart>
        <c:grouping val="standard"/>
        <c:varyColors val="0"/>
        <c:ser>
          <c:idx val="0"/>
          <c:order val="3"/>
          <c:tx>
            <c:strRef>
              <c:f>'Sojabone - Soybeans'!$Z$3</c:f>
              <c:strCache>
                <c:ptCount val="1"/>
                <c:pt idx="0">
                  <c:v>CEC 2026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1.5316238986392323E-2"/>
                  <c:y val="-4.0251572327044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5-432F-BEF9-F2F37F249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'Sojabone - Soybeans'!$B$4:$B$9</c:f>
              <c:numCache>
                <c:formatCode>0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'Sojabone - Soybeans'!$Z$4:$Z$28</c:f>
              <c:numCache>
                <c:formatCode>0</c:formatCode>
                <c:ptCount val="25"/>
                <c:pt idx="0">
                  <c:v>3010175</c:v>
                </c:pt>
                <c:pt idx="1">
                  <c:v>3010175</c:v>
                </c:pt>
                <c:pt idx="2">
                  <c:v>3010175</c:v>
                </c:pt>
                <c:pt idx="3">
                  <c:v>3010175</c:v>
                </c:pt>
                <c:pt idx="4">
                  <c:v>3010175</c:v>
                </c:pt>
                <c:pt idx="5">
                  <c:v>3010175</c:v>
                </c:pt>
                <c:pt idx="6">
                  <c:v>3010175</c:v>
                </c:pt>
                <c:pt idx="7">
                  <c:v>3010175</c:v>
                </c:pt>
                <c:pt idx="8">
                  <c:v>3010175</c:v>
                </c:pt>
                <c:pt idx="9">
                  <c:v>3010175</c:v>
                </c:pt>
                <c:pt idx="10">
                  <c:v>3010175</c:v>
                </c:pt>
                <c:pt idx="11">
                  <c:v>3010175</c:v>
                </c:pt>
                <c:pt idx="12">
                  <c:v>3010175</c:v>
                </c:pt>
                <c:pt idx="13">
                  <c:v>3010175</c:v>
                </c:pt>
                <c:pt idx="14">
                  <c:v>3010175</c:v>
                </c:pt>
                <c:pt idx="15">
                  <c:v>3010175</c:v>
                </c:pt>
                <c:pt idx="16">
                  <c:v>3010175</c:v>
                </c:pt>
                <c:pt idx="17">
                  <c:v>3010175</c:v>
                </c:pt>
                <c:pt idx="18">
                  <c:v>3010175</c:v>
                </c:pt>
                <c:pt idx="19">
                  <c:v>3010175</c:v>
                </c:pt>
                <c:pt idx="20">
                  <c:v>3010175</c:v>
                </c:pt>
                <c:pt idx="21">
                  <c:v>3010175</c:v>
                </c:pt>
                <c:pt idx="22">
                  <c:v>3010175</c:v>
                </c:pt>
                <c:pt idx="23">
                  <c:v>3010175</c:v>
                </c:pt>
                <c:pt idx="24">
                  <c:v>3010175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28-4BB5-84D2-78AB1366D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9191264"/>
        <c:axId val="1359192224"/>
      </c:lineChart>
      <c:catAx>
        <c:axId val="830786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Marketing Weeks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0797743"/>
        <c:crosses val="autoZero"/>
        <c:auto val="1"/>
        <c:lblAlgn val="ctr"/>
        <c:lblOffset val="100"/>
        <c:noMultiLvlLbl val="1"/>
      </c:catAx>
      <c:valAx>
        <c:axId val="830797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Deliveries (tons) &amp; 5-year ave</a:t>
                </a:r>
              </a:p>
            </c:rich>
          </c:tx>
          <c:layout>
            <c:manualLayout>
              <c:xMode val="edge"/>
              <c:yMode val="edge"/>
              <c:x val="1.8156462358835185E-2"/>
              <c:y val="0.3129922910579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0786223"/>
        <c:crosses val="autoZero"/>
        <c:crossBetween val="between"/>
      </c:valAx>
      <c:valAx>
        <c:axId val="13591922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2026 CEC</a:t>
                </a:r>
              </a:p>
            </c:rich>
          </c:tx>
          <c:layout>
            <c:manualLayout>
              <c:xMode val="edge"/>
              <c:yMode val="edge"/>
              <c:x val="0.96117531546025281"/>
              <c:y val="0.396849733405965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59191264"/>
        <c:crosses val="max"/>
        <c:crossBetween val="between"/>
      </c:valAx>
      <c:catAx>
        <c:axId val="135919126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5919222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4">
            <a:alphaModFix amt="15000"/>
          </a:blip>
          <a:srcRect/>
          <a:stretch>
            <a:fillRect l="5000" t="5000" r="5000" b="5000"/>
          </a:stretch>
        </a:blip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565451241671714"/>
          <c:y val="7.2442430545238468E-2"/>
          <c:w val="0.65406393431590282"/>
          <c:h val="3.2328562703247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Weeklikse sojaboon lewerings (Bemarkingsjaar: Maart tot Februarie)/</a:t>
            </a:r>
          </a:p>
          <a:p>
            <a:pPr>
              <a:defRPr/>
            </a:pPr>
            <a:r>
              <a:rPr lang="en-ZA"/>
              <a:t>Weekly soybean deliveries (Marketing year March to February)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775076022986107E-2"/>
          <c:y val="9.6605406855186884E-2"/>
          <c:w val="0.84077583914345499"/>
          <c:h val="0.78284209391649551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'Sojabone - Soybeans'!$L$3</c:f>
              <c:strCache>
                <c:ptCount val="1"/>
                <c:pt idx="0">
                  <c:v>2026/27</c:v>
                </c:pt>
              </c:strCache>
            </c:strRef>
          </c:tx>
          <c:invertIfNegative val="0"/>
          <c:val>
            <c:numRef>
              <c:f>'Sojabone - Soybeans'!$L$4:$L$27</c:f>
              <c:numCache>
                <c:formatCode>0</c:formatCode>
                <c:ptCount val="24"/>
                <c:pt idx="0">
                  <c:v>2684</c:v>
                </c:pt>
                <c:pt idx="1">
                  <c:v>15779</c:v>
                </c:pt>
                <c:pt idx="2">
                  <c:v>37785</c:v>
                </c:pt>
                <c:pt idx="3">
                  <c:v>53822</c:v>
                </c:pt>
                <c:pt idx="4">
                  <c:v>117432</c:v>
                </c:pt>
                <c:pt idx="5">
                  <c:v>265722</c:v>
                </c:pt>
                <c:pt idx="6">
                  <c:v>364196</c:v>
                </c:pt>
                <c:pt idx="7">
                  <c:v>440101</c:v>
                </c:pt>
                <c:pt idx="8">
                  <c:v>583343</c:v>
                </c:pt>
                <c:pt idx="9">
                  <c:v>738401</c:v>
                </c:pt>
                <c:pt idx="10">
                  <c:v>1338361</c:v>
                </c:pt>
                <c:pt idx="11">
                  <c:v>1908888</c:v>
                </c:pt>
                <c:pt idx="12">
                  <c:v>2304763</c:v>
                </c:pt>
                <c:pt idx="13">
                  <c:v>2502002</c:v>
                </c:pt>
                <c:pt idx="14">
                  <c:v>2601204</c:v>
                </c:pt>
                <c:pt idx="15">
                  <c:v>2661902</c:v>
                </c:pt>
                <c:pt idx="16">
                  <c:v>32784</c:v>
                </c:pt>
                <c:pt idx="17">
                  <c:v>19202</c:v>
                </c:pt>
                <c:pt idx="18">
                  <c:v>21128</c:v>
                </c:pt>
                <c:pt idx="19">
                  <c:v>13933</c:v>
                </c:pt>
                <c:pt idx="20">
                  <c:v>9943</c:v>
                </c:pt>
                <c:pt idx="21">
                  <c:v>10878</c:v>
                </c:pt>
                <c:pt idx="22">
                  <c:v>6033</c:v>
                </c:pt>
                <c:pt idx="23">
                  <c:v>4977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C-4CF4-8297-12C9036B9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54463"/>
        <c:axId val="94752543"/>
      </c:barChart>
      <c:lineChart>
        <c:grouping val="standard"/>
        <c:varyColors val="0"/>
        <c:ser>
          <c:idx val="0"/>
          <c:order val="0"/>
          <c:tx>
            <c:strRef>
              <c:f>'Sojabone - Soybeans'!$E$3</c:f>
              <c:strCache>
                <c:ptCount val="1"/>
                <c:pt idx="0">
                  <c:v>2019/20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'Sojabone - Soybeans'!$B$4:$B$56</c:f>
              <c:numCache>
                <c:formatCode>0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  <c:pt idx="52" formatCode="General">
                  <c:v>53</c:v>
                </c:pt>
              </c:numCache>
              <c:extLst xmlns:c15="http://schemas.microsoft.com/office/drawing/2012/chart"/>
            </c:numRef>
          </c:cat>
          <c:val>
            <c:numRef>
              <c:f>'Sojabone - Soybeans'!$E$4:$E$55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6F6F-4ABC-92B4-55A8B0C792DF}"/>
            </c:ext>
          </c:extLst>
        </c:ser>
        <c:ser>
          <c:idx val="1"/>
          <c:order val="1"/>
          <c:tx>
            <c:strRef>
              <c:f>'Sojabone - Soybeans'!$F$3</c:f>
              <c:strCache>
                <c:ptCount val="1"/>
                <c:pt idx="0">
                  <c:v>2020/21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val>
            <c:numRef>
              <c:f>'Sojabone - Soybeans'!$F$4:$F$55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F6F-4ABC-92B4-55A8B0C792DF}"/>
            </c:ext>
          </c:extLst>
        </c:ser>
        <c:ser>
          <c:idx val="2"/>
          <c:order val="2"/>
          <c:tx>
            <c:strRef>
              <c:f>'Sojabone - Soybeans'!$G$3</c:f>
              <c:strCache>
                <c:ptCount val="1"/>
                <c:pt idx="0">
                  <c:v>2021/22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'Sojabone - Soybeans'!$B$4:$B$56</c:f>
              <c:numCache>
                <c:formatCode>0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  <c:pt idx="52" formatCode="General">
                  <c:v>53</c:v>
                </c:pt>
              </c:numCache>
              <c:extLst xmlns:c15="http://schemas.microsoft.com/office/drawing/2012/chart"/>
            </c:numRef>
          </c:cat>
          <c:val>
            <c:numRef>
              <c:f>'Sojabone - Soybeans'!$G$4:$G$55</c:f>
              <c:numCache>
                <c:formatCode>_ * #\ ##0_ ;_ * \-#\ ##0_ ;_ * "-"??_ ;_ @_ </c:formatCode>
                <c:ptCount val="52"/>
                <c:pt idx="0">
                  <c:v>1173</c:v>
                </c:pt>
                <c:pt idx="1">
                  <c:v>9522</c:v>
                </c:pt>
                <c:pt idx="2">
                  <c:v>31395</c:v>
                </c:pt>
                <c:pt idx="3">
                  <c:v>98441</c:v>
                </c:pt>
                <c:pt idx="4">
                  <c:v>38243</c:v>
                </c:pt>
                <c:pt idx="5">
                  <c:v>189173</c:v>
                </c:pt>
                <c:pt idx="6">
                  <c:v>399038</c:v>
                </c:pt>
                <c:pt idx="7">
                  <c:v>343898</c:v>
                </c:pt>
                <c:pt idx="8">
                  <c:v>322966</c:v>
                </c:pt>
                <c:pt idx="9">
                  <c:v>116621</c:v>
                </c:pt>
                <c:pt idx="10">
                  <c:v>92235</c:v>
                </c:pt>
                <c:pt idx="11">
                  <c:v>51480</c:v>
                </c:pt>
                <c:pt idx="12">
                  <c:v>79640</c:v>
                </c:pt>
                <c:pt idx="13">
                  <c:v>3195</c:v>
                </c:pt>
                <c:pt idx="14">
                  <c:v>3300</c:v>
                </c:pt>
                <c:pt idx="15">
                  <c:v>2648</c:v>
                </c:pt>
                <c:pt idx="16">
                  <c:v>18805</c:v>
                </c:pt>
                <c:pt idx="17">
                  <c:v>1587</c:v>
                </c:pt>
                <c:pt idx="18">
                  <c:v>2225</c:v>
                </c:pt>
                <c:pt idx="19">
                  <c:v>1018</c:v>
                </c:pt>
                <c:pt idx="20">
                  <c:v>1150</c:v>
                </c:pt>
                <c:pt idx="21">
                  <c:v>3198</c:v>
                </c:pt>
                <c:pt idx="22">
                  <c:v>822</c:v>
                </c:pt>
                <c:pt idx="23">
                  <c:v>1517</c:v>
                </c:pt>
                <c:pt idx="24">
                  <c:v>1247</c:v>
                </c:pt>
                <c:pt idx="25">
                  <c:v>6053</c:v>
                </c:pt>
                <c:pt idx="26">
                  <c:v>744</c:v>
                </c:pt>
                <c:pt idx="27">
                  <c:v>1323</c:v>
                </c:pt>
                <c:pt idx="28">
                  <c:v>1353</c:v>
                </c:pt>
                <c:pt idx="29">
                  <c:v>4980</c:v>
                </c:pt>
                <c:pt idx="30">
                  <c:v>59</c:v>
                </c:pt>
                <c:pt idx="31">
                  <c:v>1137</c:v>
                </c:pt>
                <c:pt idx="32">
                  <c:v>506</c:v>
                </c:pt>
                <c:pt idx="33">
                  <c:v>760</c:v>
                </c:pt>
                <c:pt idx="34">
                  <c:v>3183</c:v>
                </c:pt>
                <c:pt idx="35">
                  <c:v>221</c:v>
                </c:pt>
                <c:pt idx="36">
                  <c:v>248</c:v>
                </c:pt>
                <c:pt idx="37">
                  <c:v>627</c:v>
                </c:pt>
                <c:pt idx="38">
                  <c:v>5013</c:v>
                </c:pt>
                <c:pt idx="39">
                  <c:v>199</c:v>
                </c:pt>
                <c:pt idx="40">
                  <c:v>989</c:v>
                </c:pt>
                <c:pt idx="41">
                  <c:v>1126</c:v>
                </c:pt>
                <c:pt idx="42">
                  <c:v>1373</c:v>
                </c:pt>
                <c:pt idx="43">
                  <c:v>4878</c:v>
                </c:pt>
                <c:pt idx="44">
                  <c:v>1034</c:v>
                </c:pt>
                <c:pt idx="45">
                  <c:v>2103</c:v>
                </c:pt>
                <c:pt idx="46">
                  <c:v>1356</c:v>
                </c:pt>
                <c:pt idx="47">
                  <c:v>4566</c:v>
                </c:pt>
                <c:pt idx="48">
                  <c:v>721</c:v>
                </c:pt>
                <c:pt idx="49">
                  <c:v>2739</c:v>
                </c:pt>
                <c:pt idx="50">
                  <c:v>1466</c:v>
                </c:pt>
                <c:pt idx="51">
                  <c:v>1575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6F6F-4ABC-92B4-55A8B0C792DF}"/>
            </c:ext>
          </c:extLst>
        </c:ser>
        <c:ser>
          <c:idx val="3"/>
          <c:order val="3"/>
          <c:tx>
            <c:strRef>
              <c:f>'Sojabone - Soybeans'!$H$3</c:f>
              <c:strCache>
                <c:ptCount val="1"/>
                <c:pt idx="0">
                  <c:v>2022/23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'Sojabone - Soybeans'!$B$4:$B$55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  <c:extLst xmlns:c15="http://schemas.microsoft.com/office/drawing/2012/chart"/>
            </c:numRef>
          </c:cat>
          <c:val>
            <c:numRef>
              <c:f>'Sojabone - Soybeans'!$H$4:$H$55</c:f>
              <c:numCache>
                <c:formatCode>_ * #\ ##0_ ;_ * \-#\ ##0_ ;_ * "-"??_ ;_ @_ </c:formatCode>
                <c:ptCount val="52"/>
                <c:pt idx="0">
                  <c:v>922</c:v>
                </c:pt>
                <c:pt idx="1">
                  <c:v>2165</c:v>
                </c:pt>
                <c:pt idx="2">
                  <c:v>4202</c:v>
                </c:pt>
                <c:pt idx="3">
                  <c:v>80023</c:v>
                </c:pt>
                <c:pt idx="4">
                  <c:v>13581</c:v>
                </c:pt>
                <c:pt idx="5">
                  <c:v>48776</c:v>
                </c:pt>
                <c:pt idx="6">
                  <c:v>22914</c:v>
                </c:pt>
                <c:pt idx="7">
                  <c:v>66460</c:v>
                </c:pt>
                <c:pt idx="8">
                  <c:v>233143</c:v>
                </c:pt>
                <c:pt idx="9">
                  <c:v>342478</c:v>
                </c:pt>
                <c:pt idx="10">
                  <c:v>360877</c:v>
                </c:pt>
                <c:pt idx="11">
                  <c:v>264318</c:v>
                </c:pt>
                <c:pt idx="12">
                  <c:v>323747</c:v>
                </c:pt>
                <c:pt idx="13">
                  <c:v>105044</c:v>
                </c:pt>
                <c:pt idx="14">
                  <c:v>98093</c:v>
                </c:pt>
                <c:pt idx="15">
                  <c:v>54651</c:v>
                </c:pt>
                <c:pt idx="16">
                  <c:v>35656</c:v>
                </c:pt>
                <c:pt idx="17">
                  <c:v>12888</c:v>
                </c:pt>
                <c:pt idx="18">
                  <c:v>8682</c:v>
                </c:pt>
                <c:pt idx="19">
                  <c:v>6674</c:v>
                </c:pt>
                <c:pt idx="20">
                  <c:v>4352</c:v>
                </c:pt>
                <c:pt idx="21">
                  <c:v>8960</c:v>
                </c:pt>
                <c:pt idx="22">
                  <c:v>4268</c:v>
                </c:pt>
                <c:pt idx="23">
                  <c:v>3274</c:v>
                </c:pt>
                <c:pt idx="24">
                  <c:v>2917</c:v>
                </c:pt>
                <c:pt idx="25">
                  <c:v>5952</c:v>
                </c:pt>
                <c:pt idx="26">
                  <c:v>4864</c:v>
                </c:pt>
                <c:pt idx="27">
                  <c:v>4981</c:v>
                </c:pt>
                <c:pt idx="28">
                  <c:v>4155</c:v>
                </c:pt>
                <c:pt idx="29">
                  <c:v>2939</c:v>
                </c:pt>
                <c:pt idx="30">
                  <c:v>3512</c:v>
                </c:pt>
                <c:pt idx="31">
                  <c:v>1894</c:v>
                </c:pt>
                <c:pt idx="32">
                  <c:v>2148</c:v>
                </c:pt>
                <c:pt idx="33">
                  <c:v>1536</c:v>
                </c:pt>
                <c:pt idx="34">
                  <c:v>4282</c:v>
                </c:pt>
                <c:pt idx="35">
                  <c:v>2601</c:v>
                </c:pt>
                <c:pt idx="36">
                  <c:v>1670</c:v>
                </c:pt>
                <c:pt idx="37">
                  <c:v>1531</c:v>
                </c:pt>
                <c:pt idx="38">
                  <c:v>1512</c:v>
                </c:pt>
                <c:pt idx="39">
                  <c:v>963</c:v>
                </c:pt>
                <c:pt idx="40">
                  <c:v>1775</c:v>
                </c:pt>
                <c:pt idx="41">
                  <c:v>2862</c:v>
                </c:pt>
                <c:pt idx="42">
                  <c:v>2716</c:v>
                </c:pt>
                <c:pt idx="43">
                  <c:v>1165</c:v>
                </c:pt>
                <c:pt idx="44">
                  <c:v>1512</c:v>
                </c:pt>
                <c:pt idx="45">
                  <c:v>3424</c:v>
                </c:pt>
                <c:pt idx="46">
                  <c:v>3767</c:v>
                </c:pt>
                <c:pt idx="47">
                  <c:v>5459</c:v>
                </c:pt>
                <c:pt idx="48">
                  <c:v>2888</c:v>
                </c:pt>
                <c:pt idx="49">
                  <c:v>2466</c:v>
                </c:pt>
                <c:pt idx="50">
                  <c:v>1368</c:v>
                </c:pt>
                <c:pt idx="51">
                  <c:v>2496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D35-4E69-8653-127767CDFE08}"/>
            </c:ext>
          </c:extLst>
        </c:ser>
        <c:ser>
          <c:idx val="4"/>
          <c:order val="4"/>
          <c:tx>
            <c:strRef>
              <c:f>'Sojabone - Soybeans'!$I$3</c:f>
              <c:strCache>
                <c:ptCount val="1"/>
                <c:pt idx="0">
                  <c:v>2023/24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'Sojabone - Soybeans'!$B$4:$B$55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  <c:extLst xmlns:c15="http://schemas.microsoft.com/office/drawing/2012/chart"/>
            </c:numRef>
          </c:cat>
          <c:val>
            <c:numRef>
              <c:f>'Sojabone - Soybeans'!$I$4:$I$55</c:f>
              <c:numCache>
                <c:formatCode>_ * #\ ##0_ ;_ * \-#\ ##0_ ;_ * "-"??_ ;_ @_ </c:formatCode>
                <c:ptCount val="52"/>
                <c:pt idx="0">
                  <c:v>1167</c:v>
                </c:pt>
                <c:pt idx="1">
                  <c:v>3001</c:v>
                </c:pt>
                <c:pt idx="2">
                  <c:v>7492</c:v>
                </c:pt>
                <c:pt idx="3">
                  <c:v>18266</c:v>
                </c:pt>
                <c:pt idx="4">
                  <c:v>33815</c:v>
                </c:pt>
                <c:pt idx="5">
                  <c:v>63611</c:v>
                </c:pt>
                <c:pt idx="6">
                  <c:v>197234</c:v>
                </c:pt>
                <c:pt idx="7">
                  <c:v>502309</c:v>
                </c:pt>
                <c:pt idx="8">
                  <c:v>579644</c:v>
                </c:pt>
                <c:pt idx="9">
                  <c:v>361744</c:v>
                </c:pt>
                <c:pt idx="10">
                  <c:v>173926</c:v>
                </c:pt>
                <c:pt idx="11">
                  <c:v>180730</c:v>
                </c:pt>
                <c:pt idx="12">
                  <c:v>249288</c:v>
                </c:pt>
                <c:pt idx="13">
                  <c:v>90550</c:v>
                </c:pt>
                <c:pt idx="14">
                  <c:v>60944</c:v>
                </c:pt>
                <c:pt idx="15">
                  <c:v>32793</c:v>
                </c:pt>
                <c:pt idx="16">
                  <c:v>18885</c:v>
                </c:pt>
                <c:pt idx="17">
                  <c:v>12042</c:v>
                </c:pt>
                <c:pt idx="18">
                  <c:v>9344</c:v>
                </c:pt>
                <c:pt idx="19">
                  <c:v>7418</c:v>
                </c:pt>
                <c:pt idx="20">
                  <c:v>4842</c:v>
                </c:pt>
                <c:pt idx="21">
                  <c:v>5486</c:v>
                </c:pt>
                <c:pt idx="22">
                  <c:v>6921</c:v>
                </c:pt>
                <c:pt idx="23">
                  <c:v>3802</c:v>
                </c:pt>
                <c:pt idx="24">
                  <c:v>4247</c:v>
                </c:pt>
                <c:pt idx="25">
                  <c:v>5480</c:v>
                </c:pt>
                <c:pt idx="26">
                  <c:v>6349</c:v>
                </c:pt>
                <c:pt idx="27">
                  <c:v>8991</c:v>
                </c:pt>
                <c:pt idx="28">
                  <c:v>9487</c:v>
                </c:pt>
                <c:pt idx="29">
                  <c:v>3783</c:v>
                </c:pt>
                <c:pt idx="30">
                  <c:v>4040</c:v>
                </c:pt>
                <c:pt idx="31">
                  <c:v>3559</c:v>
                </c:pt>
                <c:pt idx="32">
                  <c:v>3118</c:v>
                </c:pt>
                <c:pt idx="33">
                  <c:v>2703</c:v>
                </c:pt>
                <c:pt idx="34">
                  <c:v>3768</c:v>
                </c:pt>
                <c:pt idx="35">
                  <c:v>2897</c:v>
                </c:pt>
                <c:pt idx="36">
                  <c:v>1228</c:v>
                </c:pt>
                <c:pt idx="37">
                  <c:v>1399</c:v>
                </c:pt>
                <c:pt idx="38">
                  <c:v>2299</c:v>
                </c:pt>
                <c:pt idx="39">
                  <c:v>2793</c:v>
                </c:pt>
                <c:pt idx="40">
                  <c:v>2845</c:v>
                </c:pt>
                <c:pt idx="41">
                  <c:v>1489</c:v>
                </c:pt>
                <c:pt idx="42">
                  <c:v>1596</c:v>
                </c:pt>
                <c:pt idx="43">
                  <c:v>929</c:v>
                </c:pt>
                <c:pt idx="44">
                  <c:v>2394</c:v>
                </c:pt>
                <c:pt idx="45">
                  <c:v>2378</c:v>
                </c:pt>
                <c:pt idx="46">
                  <c:v>3125</c:v>
                </c:pt>
                <c:pt idx="47">
                  <c:v>2686</c:v>
                </c:pt>
                <c:pt idx="48">
                  <c:v>2989</c:v>
                </c:pt>
                <c:pt idx="49">
                  <c:v>1953</c:v>
                </c:pt>
                <c:pt idx="50">
                  <c:v>3879</c:v>
                </c:pt>
                <c:pt idx="51">
                  <c:v>2605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4CC-470E-A780-FF5268CF3B16}"/>
            </c:ext>
          </c:extLst>
        </c:ser>
        <c:ser>
          <c:idx val="5"/>
          <c:order val="5"/>
          <c:tx>
            <c:strRef>
              <c:f>'Sojabone - Soybeans'!$J$3</c:f>
              <c:strCache>
                <c:ptCount val="1"/>
                <c:pt idx="0">
                  <c:v>2024/25</c:v>
                </c:pt>
              </c:strCache>
            </c:strRef>
          </c:tx>
          <c:marker>
            <c:symbol val="none"/>
          </c:marker>
          <c:cat>
            <c:numRef>
              <c:f>'Sojabone - Soybeans'!$B$4:$B$55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</c:numRef>
          </c:cat>
          <c:val>
            <c:numRef>
              <c:f>'Sojabone - Soybeans'!$J$4:$J$56</c:f>
              <c:numCache>
                <c:formatCode>0</c:formatCode>
                <c:ptCount val="53"/>
                <c:pt idx="0">
                  <c:v>3487</c:v>
                </c:pt>
                <c:pt idx="1">
                  <c:v>11695</c:v>
                </c:pt>
                <c:pt idx="2">
                  <c:v>52408</c:v>
                </c:pt>
                <c:pt idx="3">
                  <c:v>76558</c:v>
                </c:pt>
                <c:pt idx="4">
                  <c:v>62369</c:v>
                </c:pt>
                <c:pt idx="5">
                  <c:v>86857</c:v>
                </c:pt>
                <c:pt idx="6">
                  <c:v>57301</c:v>
                </c:pt>
                <c:pt idx="7">
                  <c:v>184261</c:v>
                </c:pt>
                <c:pt idx="8">
                  <c:v>370413</c:v>
                </c:pt>
                <c:pt idx="9">
                  <c:v>260762</c:v>
                </c:pt>
                <c:pt idx="10">
                  <c:v>202417</c:v>
                </c:pt>
                <c:pt idx="11">
                  <c:v>113561</c:v>
                </c:pt>
                <c:pt idx="12">
                  <c:v>72591</c:v>
                </c:pt>
                <c:pt idx="13">
                  <c:v>47945</c:v>
                </c:pt>
                <c:pt idx="14">
                  <c:v>29932</c:v>
                </c:pt>
                <c:pt idx="15">
                  <c:v>22462</c:v>
                </c:pt>
                <c:pt idx="16">
                  <c:v>12525</c:v>
                </c:pt>
                <c:pt idx="17">
                  <c:v>11471</c:v>
                </c:pt>
                <c:pt idx="18">
                  <c:v>6332</c:v>
                </c:pt>
                <c:pt idx="19">
                  <c:v>5377</c:v>
                </c:pt>
                <c:pt idx="20">
                  <c:v>4590</c:v>
                </c:pt>
                <c:pt idx="21">
                  <c:v>3698</c:v>
                </c:pt>
                <c:pt idx="22">
                  <c:v>6531</c:v>
                </c:pt>
                <c:pt idx="23">
                  <c:v>3024</c:v>
                </c:pt>
                <c:pt idx="24">
                  <c:v>3704</c:v>
                </c:pt>
                <c:pt idx="25">
                  <c:v>3918</c:v>
                </c:pt>
                <c:pt idx="26">
                  <c:v>8407</c:v>
                </c:pt>
                <c:pt idx="27">
                  <c:v>4396</c:v>
                </c:pt>
                <c:pt idx="28">
                  <c:v>4886</c:v>
                </c:pt>
                <c:pt idx="29">
                  <c:v>4979</c:v>
                </c:pt>
                <c:pt idx="30">
                  <c:v>6884</c:v>
                </c:pt>
                <c:pt idx="31">
                  <c:v>5472</c:v>
                </c:pt>
                <c:pt idx="32">
                  <c:v>4483</c:v>
                </c:pt>
                <c:pt idx="33">
                  <c:v>3158</c:v>
                </c:pt>
                <c:pt idx="34">
                  <c:v>4906</c:v>
                </c:pt>
                <c:pt idx="35">
                  <c:v>1994</c:v>
                </c:pt>
                <c:pt idx="36">
                  <c:v>3271</c:v>
                </c:pt>
                <c:pt idx="37">
                  <c:v>3929</c:v>
                </c:pt>
                <c:pt idx="38">
                  <c:v>3715</c:v>
                </c:pt>
                <c:pt idx="39">
                  <c:v>3131</c:v>
                </c:pt>
                <c:pt idx="40">
                  <c:v>2431</c:v>
                </c:pt>
                <c:pt idx="41">
                  <c:v>3403</c:v>
                </c:pt>
                <c:pt idx="42">
                  <c:v>2073</c:v>
                </c:pt>
                <c:pt idx="43">
                  <c:v>567</c:v>
                </c:pt>
                <c:pt idx="44">
                  <c:v>165</c:v>
                </c:pt>
                <c:pt idx="45">
                  <c:v>2427</c:v>
                </c:pt>
                <c:pt idx="46">
                  <c:v>3790</c:v>
                </c:pt>
                <c:pt idx="47">
                  <c:v>5315</c:v>
                </c:pt>
                <c:pt idx="48">
                  <c:v>2523</c:v>
                </c:pt>
                <c:pt idx="49">
                  <c:v>1600</c:v>
                </c:pt>
                <c:pt idx="50">
                  <c:v>2019</c:v>
                </c:pt>
                <c:pt idx="51">
                  <c:v>685</c:v>
                </c:pt>
                <c:pt idx="52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E-4241-8F4B-7FF620802E0C}"/>
            </c:ext>
          </c:extLst>
        </c:ser>
        <c:ser>
          <c:idx val="6"/>
          <c:order val="6"/>
          <c:tx>
            <c:strRef>
              <c:f>'Sojabone - Soybeans'!$K$3</c:f>
              <c:strCache>
                <c:ptCount val="1"/>
                <c:pt idx="0">
                  <c:v>2025/26</c:v>
                </c:pt>
              </c:strCache>
            </c:strRef>
          </c:tx>
          <c:marker>
            <c:symbol val="none"/>
          </c:marker>
          <c:cat>
            <c:numRef>
              <c:f>'Sojabone - Soybeans'!$B$4:$B$55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</c:numRef>
          </c:cat>
          <c:val>
            <c:numRef>
              <c:f>'Sojabone - Soybeans'!$K$4:$K$53</c:f>
              <c:numCache>
                <c:formatCode>0</c:formatCode>
                <c:ptCount val="50"/>
                <c:pt idx="0">
                  <c:v>1338</c:v>
                </c:pt>
                <c:pt idx="1">
                  <c:v>6718</c:v>
                </c:pt>
                <c:pt idx="2">
                  <c:v>6838</c:v>
                </c:pt>
                <c:pt idx="3">
                  <c:v>46790</c:v>
                </c:pt>
                <c:pt idx="4">
                  <c:v>30959</c:v>
                </c:pt>
                <c:pt idx="5">
                  <c:v>25491</c:v>
                </c:pt>
                <c:pt idx="6">
                  <c:v>135059</c:v>
                </c:pt>
                <c:pt idx="7">
                  <c:v>101218</c:v>
                </c:pt>
                <c:pt idx="8">
                  <c:v>197489</c:v>
                </c:pt>
                <c:pt idx="9">
                  <c:v>439540</c:v>
                </c:pt>
                <c:pt idx="10">
                  <c:v>541480</c:v>
                </c:pt>
                <c:pt idx="11">
                  <c:v>407973</c:v>
                </c:pt>
                <c:pt idx="12">
                  <c:v>277446</c:v>
                </c:pt>
                <c:pt idx="13">
                  <c:v>148113</c:v>
                </c:pt>
                <c:pt idx="14">
                  <c:v>66549</c:v>
                </c:pt>
                <c:pt idx="15">
                  <c:v>47040</c:v>
                </c:pt>
                <c:pt idx="16">
                  <c:v>36684</c:v>
                </c:pt>
                <c:pt idx="17">
                  <c:v>19599</c:v>
                </c:pt>
                <c:pt idx="18">
                  <c:v>21416</c:v>
                </c:pt>
                <c:pt idx="19">
                  <c:v>16719</c:v>
                </c:pt>
                <c:pt idx="20">
                  <c:v>13616</c:v>
                </c:pt>
                <c:pt idx="21">
                  <c:v>9078</c:v>
                </c:pt>
                <c:pt idx="22">
                  <c:v>9175</c:v>
                </c:pt>
                <c:pt idx="23">
                  <c:v>7895</c:v>
                </c:pt>
                <c:pt idx="24">
                  <c:v>7097</c:v>
                </c:pt>
                <c:pt idx="25">
                  <c:v>6008</c:v>
                </c:pt>
                <c:pt idx="26">
                  <c:v>8375</c:v>
                </c:pt>
                <c:pt idx="27">
                  <c:v>8986</c:v>
                </c:pt>
                <c:pt idx="28">
                  <c:v>7937</c:v>
                </c:pt>
                <c:pt idx="29">
                  <c:v>6954</c:v>
                </c:pt>
                <c:pt idx="30">
                  <c:v>2830</c:v>
                </c:pt>
                <c:pt idx="31">
                  <c:v>2117</c:v>
                </c:pt>
                <c:pt idx="32">
                  <c:v>3155</c:v>
                </c:pt>
                <c:pt idx="33">
                  <c:v>3792</c:v>
                </c:pt>
                <c:pt idx="34">
                  <c:v>6447</c:v>
                </c:pt>
                <c:pt idx="35">
                  <c:v>4737</c:v>
                </c:pt>
                <c:pt idx="36">
                  <c:v>6489</c:v>
                </c:pt>
                <c:pt idx="37">
                  <c:v>3913</c:v>
                </c:pt>
                <c:pt idx="38">
                  <c:v>3904</c:v>
                </c:pt>
                <c:pt idx="39">
                  <c:v>4239</c:v>
                </c:pt>
                <c:pt idx="40">
                  <c:v>4714</c:v>
                </c:pt>
                <c:pt idx="41">
                  <c:v>2743</c:v>
                </c:pt>
                <c:pt idx="42">
                  <c:v>986</c:v>
                </c:pt>
                <c:pt idx="43">
                  <c:v>496</c:v>
                </c:pt>
                <c:pt idx="44">
                  <c:v>2700</c:v>
                </c:pt>
                <c:pt idx="45">
                  <c:v>4297</c:v>
                </c:pt>
                <c:pt idx="46">
                  <c:v>9292</c:v>
                </c:pt>
                <c:pt idx="47">
                  <c:v>5464</c:v>
                </c:pt>
                <c:pt idx="48">
                  <c:v>3749</c:v>
                </c:pt>
                <c:pt idx="49">
                  <c:v>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A-405E-B580-2D2621DE8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625776"/>
        <c:axId val="1"/>
        <c:extLst/>
      </c:lineChart>
      <c:catAx>
        <c:axId val="143162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</a:t>
                </a:r>
              </a:p>
            </c:rich>
          </c:tx>
          <c:layout>
            <c:manualLayout>
              <c:xMode val="edge"/>
              <c:yMode val="edge"/>
              <c:x val="0.43965710453594181"/>
              <c:y val="0.9198282989447482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431625776"/>
        <c:crosses val="autoZero"/>
        <c:crossBetween val="between"/>
      </c:valAx>
      <c:valAx>
        <c:axId val="94752543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crossAx val="94754463"/>
        <c:crosses val="max"/>
        <c:crossBetween val="between"/>
      </c:valAx>
      <c:catAx>
        <c:axId val="9475446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4752543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"/>
          <c:y val="0.93641362462542421"/>
          <c:w val="1"/>
          <c:h val="6.186875159001869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Weeklikse kumulatiewe Sojaboon lewerings (Bemarkingsjaar: Maart 2026 tot Februarie 2027)</a:t>
            </a:r>
          </a:p>
        </c:rich>
      </c:tx>
      <c:layout>
        <c:manualLayout>
          <c:xMode val="edge"/>
          <c:yMode val="edge"/>
          <c:x val="0.18367041873553103"/>
          <c:y val="1.25490206411627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208338711759392E-2"/>
          <c:y val="8.4438171643638898E-2"/>
          <c:w val="0.88460703067854218"/>
          <c:h val="0.76548867410531019"/>
        </c:manualLayout>
      </c:layout>
      <c:lineChart>
        <c:grouping val="standard"/>
        <c:varyColors val="0"/>
        <c:ser>
          <c:idx val="0"/>
          <c:order val="0"/>
          <c:tx>
            <c:strRef>
              <c:f>'Soybeans 2026_2027'!$D$3:$G$3</c:f>
              <c:strCache>
                <c:ptCount val="1"/>
                <c:pt idx="0">
                  <c:v>Sojabone/Soybeans</c:v>
                </c:pt>
              </c:strCache>
            </c:strRef>
          </c:tx>
          <c:cat>
            <c:numRef>
              <c:f>'Soybeans 2024_2025'!$B$7:$B$87</c:f>
              <c:numCache>
                <c:formatCode>General</c:formatCode>
                <c:ptCount val="8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'Soybeans 2026_2027'!$G$7:$G$30</c:f>
              <c:numCache>
                <c:formatCode>_ * #\ ##0_ ;_ * \-#\ ##0_ ;_ * "-"??_ ;_ @_ </c:formatCode>
                <c:ptCount val="24"/>
                <c:pt idx="0">
                  <c:v>2684</c:v>
                </c:pt>
                <c:pt idx="1">
                  <c:v>15779</c:v>
                </c:pt>
                <c:pt idx="2">
                  <c:v>37785</c:v>
                </c:pt>
                <c:pt idx="3">
                  <c:v>53822</c:v>
                </c:pt>
                <c:pt idx="4">
                  <c:v>117432</c:v>
                </c:pt>
                <c:pt idx="5">
                  <c:v>265722</c:v>
                </c:pt>
                <c:pt idx="6">
                  <c:v>364196</c:v>
                </c:pt>
                <c:pt idx="7">
                  <c:v>440101</c:v>
                </c:pt>
                <c:pt idx="8">
                  <c:v>583343</c:v>
                </c:pt>
                <c:pt idx="9">
                  <c:v>738401</c:v>
                </c:pt>
                <c:pt idx="10">
                  <c:v>1338361</c:v>
                </c:pt>
                <c:pt idx="11">
                  <c:v>1908888</c:v>
                </c:pt>
                <c:pt idx="12">
                  <c:v>2304763</c:v>
                </c:pt>
                <c:pt idx="13">
                  <c:v>2502002</c:v>
                </c:pt>
                <c:pt idx="14">
                  <c:v>2601204</c:v>
                </c:pt>
                <c:pt idx="15">
                  <c:v>2661902</c:v>
                </c:pt>
                <c:pt idx="16">
                  <c:v>2694686</c:v>
                </c:pt>
                <c:pt idx="17">
                  <c:v>2713888</c:v>
                </c:pt>
                <c:pt idx="18">
                  <c:v>2735016</c:v>
                </c:pt>
                <c:pt idx="19">
                  <c:v>2748949</c:v>
                </c:pt>
                <c:pt idx="20">
                  <c:v>2758892</c:v>
                </c:pt>
                <c:pt idx="21">
                  <c:v>2769770</c:v>
                </c:pt>
                <c:pt idx="22">
                  <c:v>2775803</c:v>
                </c:pt>
                <c:pt idx="23">
                  <c:v>2780780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F-4221-9375-8858DEC4B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7696"/>
        <c:axId val="1"/>
      </c:lineChart>
      <c:catAx>
        <c:axId val="2530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Weeks</a:t>
                </a:r>
              </a:p>
            </c:rich>
          </c:tx>
          <c:layout>
            <c:manualLayout>
              <c:xMode val="edge"/>
              <c:yMode val="edge"/>
              <c:x val="0.48415145647777635"/>
              <c:y val="0.9036223108094751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_ * #\ ##0_ ;_ * \-#\ ##0_ ;_ * &quot;-&quot;??_ ;_ @_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307696"/>
        <c:crosses val="autoZero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40137420937136958"/>
          <c:y val="0.94601192633347608"/>
          <c:w val="0.19113007185577213"/>
          <c:h val="3.136140757411318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Total YTD soybean deliveries </a:t>
            </a:r>
          </a:p>
        </c:rich>
      </c:tx>
      <c:layout>
        <c:manualLayout>
          <c:xMode val="edge"/>
          <c:yMode val="edge"/>
          <c:x val="0.40822321825156466"/>
          <c:y val="2.3056504729361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012620991465116E-2"/>
          <c:y val="8.4418170299245504E-2"/>
          <c:w val="0.84004230074688935"/>
          <c:h val="0.77656341372136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'Sojabone - Soybeans'!$B$62</c:f>
              <c:strCache>
                <c:ptCount val="1"/>
                <c:pt idx="0">
                  <c:v>Totale lewerings/Total deliveries</c:v>
                </c:pt>
              </c:strCache>
            </c:strRef>
          </c:tx>
          <c:spPr>
            <a:solidFill>
              <a:srgbClr val="AE9344"/>
            </a:solidFill>
            <a:ln>
              <a:solidFill>
                <a:srgbClr val="58595B"/>
              </a:solidFill>
            </a:ln>
          </c:spPr>
          <c:invertIfNegative val="0"/>
          <c:cat>
            <c:strRef>
              <c:f>'Sojabone - Soybeans'!$F$3:$L$3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'Sojabone - Soybeans'!$G$62:$L$62</c:f>
              <c:numCache>
                <c:formatCode>_ * #\ ##0_ ;_ * \-#\ ##0_ ;_ * "-"??_ ;_ @_ </c:formatCode>
                <c:ptCount val="6"/>
                <c:pt idx="0">
                  <c:v>1864869</c:v>
                </c:pt>
                <c:pt idx="1">
                  <c:v>2185503</c:v>
                </c:pt>
                <c:pt idx="2">
                  <c:v>2720263</c:v>
                </c:pt>
                <c:pt idx="3">
                  <c:v>1808333</c:v>
                </c:pt>
                <c:pt idx="4">
                  <c:v>2749432</c:v>
                </c:pt>
                <c:pt idx="5">
                  <c:v>2769770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2-4AB1-8B5D-22079F9DE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4128"/>
        <c:axId val="1"/>
      </c:barChart>
      <c:lineChart>
        <c:grouping val="standard"/>
        <c:varyColors val="0"/>
        <c:ser>
          <c:idx val="1"/>
          <c:order val="1"/>
          <c:tx>
            <c:strRef>
              <c:f>'Sojabone - Soybeans'!$B$64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marker>
            <c:spPr>
              <a:solidFill>
                <a:srgbClr val="AE9344"/>
              </a:solidFill>
              <a:ln>
                <a:solidFill>
                  <a:srgbClr val="AE9344"/>
                </a:solidFill>
              </a:ln>
            </c:spPr>
          </c:marker>
          <c:dLbls>
            <c:spPr>
              <a:noFill/>
              <a:ln w="15875">
                <a:solidFill>
                  <a:schemeClr val="tx1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'Sojabone - Soybeans'!$F$3:$L$3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'Sojabone - Soybeans'!$G$64:$L$64</c:f>
              <c:numCache>
                <c:formatCode>0.0%</c:formatCode>
                <c:ptCount val="6"/>
                <c:pt idx="0">
                  <c:v>1.0034539535634535</c:v>
                </c:pt>
                <c:pt idx="1">
                  <c:v>0.99885877513711152</c:v>
                </c:pt>
                <c:pt idx="2">
                  <c:v>0.98204440433212992</c:v>
                </c:pt>
                <c:pt idx="3" formatCode="0%">
                  <c:v>1.0078264940449984</c:v>
                </c:pt>
                <c:pt idx="4" formatCode="0%">
                  <c:v>1.0148782355926729</c:v>
                </c:pt>
                <c:pt idx="5" formatCode="0%">
                  <c:v>0.93410001096056727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2-4AB1-8B5D-22079F9DE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33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Season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3341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% Delivered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8.1967213114754098E-4"/>
          <c:y val="0.92964824120603007"/>
          <c:w val="0.97295081967213126"/>
          <c:h val="6.783919597989951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BC8BF46-5F48-496A-824D-131EEAD0122A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7FE51C-8C2D-40D0-A971-CF1DB2A733EF}">
  <sheetPr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0" workbookViewId="0"/>
  </sheetViews>
  <pageMargins left="0.7" right="0.7" top="1.13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8989C78A-D166-673D-EAF4-566CD01A51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1E9A8C-C4EB-D221-D8BF-2E19800583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826750" cy="7418917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F97437B-8D90-4888-9EC9-B59FABDBF94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2BE141-973C-428C-9EEF-5A3845AB18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20500" cy="758825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F4A5DCD9-8B55-4AD8-994E-1BB0B3EBD9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F540FB-271D-4ADC-BB4B-336BEA711B3A}" name="Table3" displayName="Table3" ref="B3:N59" totalsRowShown="0" headerRowDxfId="16" dataDxfId="14" headerRowBorderDxfId="15" tableBorderDxfId="13" headerRowCellStyle="Heading 2">
  <autoFilter ref="B3:N59" xr:uid="{48F540FB-271D-4ADC-BB4B-336BEA711B3A}"/>
  <tableColumns count="13">
    <tableColumn id="1" xr3:uid="{6021907D-F709-46EA-995E-55C7B9801B83}" name="Bemarkingseisoen week" dataDxfId="12"/>
    <tableColumn id="2" xr3:uid="{AD5A90E3-5A8F-4BAF-B8CB-8E3252D0673D}" name="Week geëindig" dataDxfId="11"/>
    <tableColumn id="3" xr3:uid="{B09139D1-A0C1-4507-AEED-85D3590BBA17}" name="2018/19" dataDxfId="10"/>
    <tableColumn id="4" xr3:uid="{CE4D3385-99F8-40BA-AF6C-59B483E7A263}" name="2019/20" dataDxfId="9"/>
    <tableColumn id="5" xr3:uid="{6F867D74-2969-4BD1-B542-0F0578B81505}" name="2020/21" dataDxfId="8"/>
    <tableColumn id="6" xr3:uid="{21C84369-1026-4238-9B53-6DF885A58004}" name="2021/22" dataDxfId="7"/>
    <tableColumn id="7" xr3:uid="{ACB0D6EC-AF81-4DA3-9AA3-C439EAF1F38F}" name="2022/23" dataDxfId="6"/>
    <tableColumn id="8" xr3:uid="{DB8D740E-6B35-4F7B-9CEF-04C2A7EB8E82}" name="2023/24" dataDxfId="5"/>
    <tableColumn id="9" xr3:uid="{6BFF096C-530A-4807-822C-51D82AF6C767}" name="2024/25" dataDxfId="4"/>
    <tableColumn id="10" xr3:uid="{A9FB150C-E128-4E16-AE63-FBA9B5D41A08}" name="2025/26" dataDxfId="3"/>
    <tableColumn id="11" xr3:uid="{8AB699E4-2545-4AC7-95BF-58CC1FBCF4C7}" name="2026/27" dataDxfId="2"/>
    <tableColumn id="12" xr3:uid="{3F40B2EB-E571-4D0E-81EA-BEFDEF8B96AD}" name="3-year ave" dataDxfId="1" dataCellStyle="Input"/>
    <tableColumn id="13" xr3:uid="{285BD81C-2770-4296-932E-D0E6B18CD84F}" name="5-year av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8"/>
  <sheetViews>
    <sheetView showGridLines="0" zoomScaleNormal="100" zoomScaleSheetLayoutView="90" workbookViewId="0">
      <selection activeCell="B2" sqref="B2:D18"/>
    </sheetView>
  </sheetViews>
  <sheetFormatPr defaultColWidth="8.6640625" defaultRowHeight="13.2" x14ac:dyDescent="0.25"/>
  <cols>
    <col min="2" max="2" width="70.44140625" bestFit="1" customWidth="1"/>
    <col min="3" max="3" width="26.6640625" bestFit="1" customWidth="1"/>
    <col min="4" max="4" width="68.6640625" bestFit="1" customWidth="1"/>
    <col min="5" max="7" width="9.33203125" customWidth="1"/>
  </cols>
  <sheetData>
    <row r="1" spans="2:6" ht="13.8" thickBot="1" x14ac:dyDescent="0.3"/>
    <row r="2" spans="2:6" ht="21" x14ac:dyDescent="0.25">
      <c r="B2" s="237" t="s">
        <v>0</v>
      </c>
      <c r="C2" s="238"/>
      <c r="D2" s="239"/>
      <c r="E2" s="43"/>
    </row>
    <row r="3" spans="2:6" ht="16.2" thickBot="1" x14ac:dyDescent="0.3">
      <c r="B3" s="240" t="s">
        <v>81</v>
      </c>
      <c r="C3" s="241"/>
      <c r="D3" s="242"/>
    </row>
    <row r="4" spans="2:6" x14ac:dyDescent="0.25">
      <c r="B4" s="58"/>
      <c r="C4" s="59" t="s">
        <v>1</v>
      </c>
      <c r="D4" s="60"/>
    </row>
    <row r="5" spans="2:6" ht="13.8" thickBot="1" x14ac:dyDescent="0.3">
      <c r="B5" s="61" t="s">
        <v>2</v>
      </c>
      <c r="C5" s="62">
        <f>MAX('Soybeans 2026_2027'!G58)</f>
        <v>2787616</v>
      </c>
      <c r="D5" s="63" t="s">
        <v>3</v>
      </c>
    </row>
    <row r="6" spans="2:6" ht="13.8" thickTop="1" x14ac:dyDescent="0.25">
      <c r="B6" s="64" t="s">
        <v>64</v>
      </c>
      <c r="C6" s="65">
        <f>'Sojabone - Soybeans'!Z4</f>
        <v>3010175</v>
      </c>
      <c r="D6" s="66" t="s">
        <v>65</v>
      </c>
      <c r="E6" s="9"/>
      <c r="F6" s="9"/>
    </row>
    <row r="7" spans="2:6" x14ac:dyDescent="0.25">
      <c r="B7" s="67" t="s">
        <v>4</v>
      </c>
      <c r="C7" s="65"/>
      <c r="D7" s="68" t="s">
        <v>5</v>
      </c>
    </row>
    <row r="8" spans="2:6" x14ac:dyDescent="0.25">
      <c r="B8" s="69" t="s">
        <v>6</v>
      </c>
      <c r="C8" s="70">
        <v>45000</v>
      </c>
      <c r="D8" s="60" t="s">
        <v>7</v>
      </c>
      <c r="E8" s="10"/>
    </row>
    <row r="9" spans="2:6" x14ac:dyDescent="0.25">
      <c r="B9" s="71" t="s">
        <v>8</v>
      </c>
      <c r="C9" s="72">
        <f>C6-C7-C8</f>
        <v>2965175</v>
      </c>
      <c r="D9" s="73" t="s">
        <v>9</v>
      </c>
      <c r="E9" s="10"/>
    </row>
    <row r="10" spans="2:6" x14ac:dyDescent="0.25">
      <c r="B10" s="74" t="s">
        <v>10</v>
      </c>
      <c r="C10" s="75">
        <f>C5/C9</f>
        <v>0.94011854275042783</v>
      </c>
      <c r="D10" s="76" t="s">
        <v>11</v>
      </c>
    </row>
    <row r="11" spans="2:6" x14ac:dyDescent="0.25">
      <c r="B11" s="69" t="s">
        <v>12</v>
      </c>
      <c r="C11" s="77">
        <f>C9-C5</f>
        <v>177559</v>
      </c>
      <c r="D11" s="60" t="s">
        <v>13</v>
      </c>
    </row>
    <row r="12" spans="2:6" x14ac:dyDescent="0.25">
      <c r="B12" s="69" t="s">
        <v>14</v>
      </c>
      <c r="C12" s="78">
        <f>52-'Soybeans 2026_2027'!B31</f>
        <v>27</v>
      </c>
      <c r="D12" s="60" t="s">
        <v>15</v>
      </c>
    </row>
    <row r="13" spans="2:6" hidden="1" x14ac:dyDescent="0.25">
      <c r="B13" s="69" t="s">
        <v>16</v>
      </c>
      <c r="C13" s="79"/>
      <c r="D13" s="60"/>
    </row>
    <row r="14" spans="2:6" ht="26.4" hidden="1" x14ac:dyDescent="0.25">
      <c r="B14" s="69" t="s">
        <v>17</v>
      </c>
      <c r="C14" s="79"/>
      <c r="D14" s="60"/>
    </row>
    <row r="15" spans="2:6" x14ac:dyDescent="0.25">
      <c r="B15" s="69" t="s">
        <v>61</v>
      </c>
      <c r="C15" s="79"/>
      <c r="D15" s="60" t="s">
        <v>62</v>
      </c>
    </row>
    <row r="16" spans="2:6" x14ac:dyDescent="0.25">
      <c r="B16" s="80" t="s">
        <v>18</v>
      </c>
      <c r="C16" s="81">
        <f>C11/C12</f>
        <v>6576.2592592592591</v>
      </c>
      <c r="D16" s="82" t="s">
        <v>19</v>
      </c>
    </row>
    <row r="17" spans="2:4" x14ac:dyDescent="0.25">
      <c r="B17" s="86" t="s">
        <v>77</v>
      </c>
      <c r="C17" s="87">
        <f>'Sojabone - Soybeans'!W28</f>
        <v>2321030.6666666665</v>
      </c>
      <c r="D17" s="88" t="s">
        <v>78</v>
      </c>
    </row>
    <row r="18" spans="2:4" ht="13.8" thickBot="1" x14ac:dyDescent="0.3">
      <c r="B18" s="83" t="s">
        <v>75</v>
      </c>
      <c r="C18" s="84">
        <f>'Sojabone - Soybeans'!V28</f>
        <v>2177338.7999999993</v>
      </c>
      <c r="D18" s="85" t="s">
        <v>76</v>
      </c>
    </row>
    <row r="20" spans="2:4" x14ac:dyDescent="0.25">
      <c r="C20" s="9"/>
    </row>
    <row r="21" spans="2:4" x14ac:dyDescent="0.25">
      <c r="C21" s="44"/>
      <c r="D21" s="33"/>
    </row>
    <row r="22" spans="2:4" x14ac:dyDescent="0.25">
      <c r="C22" s="44"/>
      <c r="D22" s="33"/>
    </row>
    <row r="24" spans="2:4" x14ac:dyDescent="0.25">
      <c r="C24" s="9"/>
    </row>
    <row r="28" spans="2:4" x14ac:dyDescent="0.25">
      <c r="D28" s="45"/>
    </row>
  </sheetData>
  <mergeCells count="2">
    <mergeCell ref="B2:D2"/>
    <mergeCell ref="B3:D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2270-70AB-4C21-8F0F-9EF89DA79829}">
  <dimension ref="A1:I90"/>
  <sheetViews>
    <sheetView topLeftCell="A6" zoomScale="114" zoomScaleNormal="172" workbookViewId="0">
      <selection activeCell="I24" sqref="I24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41" bestFit="1" customWidth="1"/>
    <col min="4" max="4" width="13.33203125" style="30" customWidth="1"/>
    <col min="5" max="5" width="12.44140625" style="2" customWidth="1"/>
    <col min="6" max="6" width="13.33203125" style="8" customWidth="1"/>
    <col min="7" max="7" width="12.33203125" style="6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8" ht="13.8" x14ac:dyDescent="0.25">
      <c r="A1" s="11"/>
      <c r="B1" s="11"/>
      <c r="C1" s="37"/>
      <c r="D1" s="27"/>
      <c r="E1" s="11"/>
      <c r="F1" s="12"/>
      <c r="G1" s="13"/>
    </row>
    <row r="2" spans="1:8" ht="24" customHeight="1" thickBot="1" x14ac:dyDescent="0.3">
      <c r="A2" s="11"/>
      <c r="B2" s="252" t="s">
        <v>20</v>
      </c>
      <c r="C2" s="252"/>
      <c r="D2" s="252"/>
      <c r="E2" s="252"/>
      <c r="F2" s="252"/>
      <c r="G2" s="252"/>
    </row>
    <row r="3" spans="1:8" s="3" customFormat="1" ht="18.600000000000001" thickTop="1" thickBot="1" x14ac:dyDescent="0.35">
      <c r="A3" s="14"/>
      <c r="B3" s="15"/>
      <c r="C3" s="38"/>
      <c r="D3" s="251" t="s">
        <v>21</v>
      </c>
      <c r="E3" s="251"/>
      <c r="F3" s="251"/>
      <c r="G3" s="251"/>
    </row>
    <row r="4" spans="1:8" s="1" customFormat="1" ht="27.45" customHeight="1" thickBot="1" x14ac:dyDescent="0.3">
      <c r="A4" s="14"/>
      <c r="B4" s="16" t="s">
        <v>22</v>
      </c>
      <c r="C4" s="39" t="s">
        <v>23</v>
      </c>
      <c r="D4" s="28" t="s">
        <v>24</v>
      </c>
      <c r="E4" s="16" t="s">
        <v>25</v>
      </c>
      <c r="F4" s="16" t="s">
        <v>26</v>
      </c>
      <c r="G4" s="16" t="s">
        <v>27</v>
      </c>
    </row>
    <row r="5" spans="1:8" s="1" customFormat="1" ht="27.45" customHeight="1" thickBot="1" x14ac:dyDescent="0.3">
      <c r="A5" s="14"/>
      <c r="B5" s="16" t="s">
        <v>28</v>
      </c>
      <c r="C5" s="39" t="s">
        <v>29</v>
      </c>
      <c r="D5" s="28" t="s">
        <v>30</v>
      </c>
      <c r="E5" s="16" t="s">
        <v>31</v>
      </c>
      <c r="F5" s="16" t="s">
        <v>32</v>
      </c>
      <c r="G5" s="16" t="s">
        <v>33</v>
      </c>
    </row>
    <row r="6" spans="1:8" ht="20.25" customHeight="1" thickBot="1" x14ac:dyDescent="0.35">
      <c r="A6" s="11"/>
      <c r="B6" s="253" t="s">
        <v>38</v>
      </c>
      <c r="C6" s="254"/>
      <c r="D6" s="254"/>
      <c r="E6" s="254"/>
      <c r="F6" s="254"/>
      <c r="G6" s="254"/>
    </row>
    <row r="7" spans="1:8" ht="14.4" x14ac:dyDescent="0.3">
      <c r="A7" s="11"/>
      <c r="B7" s="19">
        <v>1</v>
      </c>
      <c r="C7" s="40">
        <v>45352</v>
      </c>
      <c r="D7" s="34">
        <v>4719</v>
      </c>
      <c r="E7" s="34">
        <v>-1232</v>
      </c>
      <c r="F7" s="18">
        <f>D7+E7</f>
        <v>3487</v>
      </c>
      <c r="G7" s="20">
        <f>F7</f>
        <v>3487</v>
      </c>
    </row>
    <row r="8" spans="1:8" ht="14.4" x14ac:dyDescent="0.3">
      <c r="A8" s="11"/>
      <c r="B8" s="21">
        <v>2</v>
      </c>
      <c r="C8" s="40">
        <f t="shared" ref="C8:C59" si="0">C7+7</f>
        <v>45359</v>
      </c>
      <c r="D8" s="34">
        <v>11039</v>
      </c>
      <c r="E8" s="34">
        <v>656</v>
      </c>
      <c r="F8" s="18">
        <f t="shared" ref="F8:F29" si="1">D8+E8</f>
        <v>11695</v>
      </c>
      <c r="G8" s="42">
        <f t="shared" ref="G8:G59" si="2">G7+F8</f>
        <v>15182</v>
      </c>
    </row>
    <row r="9" spans="1:8" ht="14.4" x14ac:dyDescent="0.3">
      <c r="A9" s="11"/>
      <c r="B9" s="17">
        <v>3</v>
      </c>
      <c r="C9" s="40">
        <f t="shared" si="0"/>
        <v>45366</v>
      </c>
      <c r="D9" s="34">
        <v>52188</v>
      </c>
      <c r="E9" s="34">
        <v>220</v>
      </c>
      <c r="F9" s="18">
        <f t="shared" si="1"/>
        <v>52408</v>
      </c>
      <c r="G9" s="42">
        <f t="shared" si="2"/>
        <v>67590</v>
      </c>
    </row>
    <row r="10" spans="1:8" ht="14.4" x14ac:dyDescent="0.3">
      <c r="A10" s="11"/>
      <c r="B10" s="19">
        <v>4</v>
      </c>
      <c r="C10" s="40">
        <f t="shared" si="0"/>
        <v>45373</v>
      </c>
      <c r="D10" s="34">
        <v>75492</v>
      </c>
      <c r="E10" s="34">
        <v>1066</v>
      </c>
      <c r="F10" s="18">
        <f t="shared" si="1"/>
        <v>76558</v>
      </c>
      <c r="G10" s="42">
        <f t="shared" si="2"/>
        <v>144148</v>
      </c>
      <c r="H10" s="36"/>
    </row>
    <row r="11" spans="1:8" ht="14.4" x14ac:dyDescent="0.3">
      <c r="A11" s="11"/>
      <c r="B11" s="19">
        <v>5</v>
      </c>
      <c r="C11" s="40">
        <f t="shared" si="0"/>
        <v>45380</v>
      </c>
      <c r="D11" s="34">
        <v>58960</v>
      </c>
      <c r="E11" s="34">
        <v>3409</v>
      </c>
      <c r="F11" s="18">
        <f t="shared" si="1"/>
        <v>62369</v>
      </c>
      <c r="G11" s="42">
        <f t="shared" si="2"/>
        <v>206517</v>
      </c>
    </row>
    <row r="12" spans="1:8" ht="14.4" x14ac:dyDescent="0.3">
      <c r="A12" s="11"/>
      <c r="B12" s="21">
        <v>6</v>
      </c>
      <c r="C12" s="40">
        <f t="shared" si="0"/>
        <v>45387</v>
      </c>
      <c r="D12" s="34">
        <v>83969</v>
      </c>
      <c r="E12" s="34">
        <v>2888</v>
      </c>
      <c r="F12" s="18">
        <f t="shared" si="1"/>
        <v>86857</v>
      </c>
      <c r="G12" s="42">
        <f t="shared" si="2"/>
        <v>293374</v>
      </c>
    </row>
    <row r="13" spans="1:8" ht="14.4" x14ac:dyDescent="0.3">
      <c r="A13" s="11"/>
      <c r="B13" s="17">
        <v>7</v>
      </c>
      <c r="C13" s="40">
        <f t="shared" si="0"/>
        <v>45394</v>
      </c>
      <c r="D13" s="34">
        <v>55405</v>
      </c>
      <c r="E13" s="34">
        <v>1896</v>
      </c>
      <c r="F13" s="18">
        <f t="shared" si="1"/>
        <v>57301</v>
      </c>
      <c r="G13" s="42">
        <f t="shared" si="2"/>
        <v>350675</v>
      </c>
    </row>
    <row r="14" spans="1:8" ht="14.4" x14ac:dyDescent="0.3">
      <c r="A14" s="11"/>
      <c r="B14" s="19">
        <v>8</v>
      </c>
      <c r="C14" s="40">
        <f t="shared" si="0"/>
        <v>45401</v>
      </c>
      <c r="D14" s="34">
        <v>181514</v>
      </c>
      <c r="E14" s="34">
        <v>2747</v>
      </c>
      <c r="F14" s="18">
        <f t="shared" si="1"/>
        <v>184261</v>
      </c>
      <c r="G14" s="42">
        <f t="shared" si="2"/>
        <v>534936</v>
      </c>
    </row>
    <row r="15" spans="1:8" ht="13.5" customHeight="1" x14ac:dyDescent="0.3">
      <c r="A15" s="11"/>
      <c r="B15" s="19">
        <v>9</v>
      </c>
      <c r="C15" s="40">
        <f t="shared" si="0"/>
        <v>45408</v>
      </c>
      <c r="D15" s="34">
        <v>362804</v>
      </c>
      <c r="E15" s="34">
        <v>7609</v>
      </c>
      <c r="F15" s="18">
        <f t="shared" si="1"/>
        <v>370413</v>
      </c>
      <c r="G15" s="42">
        <f t="shared" si="2"/>
        <v>905349</v>
      </c>
    </row>
    <row r="16" spans="1:8" ht="14.4" x14ac:dyDescent="0.3">
      <c r="A16" s="11"/>
      <c r="B16" s="21">
        <v>10</v>
      </c>
      <c r="C16" s="40">
        <f t="shared" si="0"/>
        <v>45415</v>
      </c>
      <c r="D16" s="34">
        <v>259584</v>
      </c>
      <c r="E16" s="34">
        <v>1178</v>
      </c>
      <c r="F16" s="18">
        <f t="shared" si="1"/>
        <v>260762</v>
      </c>
      <c r="G16" s="42">
        <f t="shared" si="2"/>
        <v>1166111</v>
      </c>
    </row>
    <row r="17" spans="1:9" ht="14.4" x14ac:dyDescent="0.3">
      <c r="A17" s="11"/>
      <c r="B17" s="17">
        <v>11</v>
      </c>
      <c r="C17" s="40">
        <f t="shared" si="0"/>
        <v>45422</v>
      </c>
      <c r="D17" s="34">
        <v>200044</v>
      </c>
      <c r="E17" s="34">
        <v>2373</v>
      </c>
      <c r="F17" s="18">
        <f t="shared" si="1"/>
        <v>202417</v>
      </c>
      <c r="G17" s="42">
        <f t="shared" si="2"/>
        <v>1368528</v>
      </c>
    </row>
    <row r="18" spans="1:9" ht="14.4" x14ac:dyDescent="0.3">
      <c r="A18" s="11"/>
      <c r="B18" s="19">
        <v>12</v>
      </c>
      <c r="C18" s="40">
        <f t="shared" si="0"/>
        <v>45429</v>
      </c>
      <c r="D18" s="34">
        <v>112849</v>
      </c>
      <c r="E18" s="34">
        <v>712</v>
      </c>
      <c r="F18" s="18">
        <f t="shared" si="1"/>
        <v>113561</v>
      </c>
      <c r="G18" s="42">
        <f t="shared" si="2"/>
        <v>1482089</v>
      </c>
    </row>
    <row r="19" spans="1:9" ht="14.4" x14ac:dyDescent="0.3">
      <c r="A19" s="11"/>
      <c r="B19" s="19">
        <v>13</v>
      </c>
      <c r="C19" s="40">
        <f t="shared" si="0"/>
        <v>45436</v>
      </c>
      <c r="D19" s="34">
        <v>71766</v>
      </c>
      <c r="E19" s="34">
        <v>825</v>
      </c>
      <c r="F19" s="18">
        <f t="shared" si="1"/>
        <v>72591</v>
      </c>
      <c r="G19" s="42">
        <f t="shared" si="2"/>
        <v>1554680</v>
      </c>
    </row>
    <row r="20" spans="1:9" ht="14.4" x14ac:dyDescent="0.3">
      <c r="A20" s="11"/>
      <c r="B20" s="21">
        <v>14</v>
      </c>
      <c r="C20" s="40">
        <f t="shared" si="0"/>
        <v>45443</v>
      </c>
      <c r="D20" s="34">
        <v>39989</v>
      </c>
      <c r="E20" s="34">
        <v>7956</v>
      </c>
      <c r="F20" s="18">
        <f t="shared" si="1"/>
        <v>47945</v>
      </c>
      <c r="G20" s="42">
        <f t="shared" si="2"/>
        <v>1602625</v>
      </c>
    </row>
    <row r="21" spans="1:9" ht="14.4" x14ac:dyDescent="0.3">
      <c r="A21" s="11"/>
      <c r="B21" s="17">
        <v>15</v>
      </c>
      <c r="C21" s="40">
        <f t="shared" si="0"/>
        <v>45450</v>
      </c>
      <c r="D21" s="34">
        <v>28501</v>
      </c>
      <c r="E21" s="34">
        <v>1431</v>
      </c>
      <c r="F21" s="18">
        <f t="shared" si="1"/>
        <v>29932</v>
      </c>
      <c r="G21" s="42">
        <f t="shared" si="2"/>
        <v>1632557</v>
      </c>
    </row>
    <row r="22" spans="1:9" ht="14.4" x14ac:dyDescent="0.3">
      <c r="A22" s="11"/>
      <c r="B22" s="19">
        <v>16</v>
      </c>
      <c r="C22" s="40">
        <f t="shared" si="0"/>
        <v>45457</v>
      </c>
      <c r="D22" s="34">
        <v>23341</v>
      </c>
      <c r="E22" s="34">
        <v>-879</v>
      </c>
      <c r="F22" s="18">
        <f t="shared" si="1"/>
        <v>22462</v>
      </c>
      <c r="G22" s="42">
        <f t="shared" si="2"/>
        <v>1655019</v>
      </c>
    </row>
    <row r="23" spans="1:9" ht="14.4" x14ac:dyDescent="0.3">
      <c r="A23" s="11"/>
      <c r="B23" s="19">
        <v>17</v>
      </c>
      <c r="C23" s="40">
        <f t="shared" si="0"/>
        <v>45464</v>
      </c>
      <c r="D23" s="34">
        <v>11455</v>
      </c>
      <c r="E23" s="34">
        <v>1070</v>
      </c>
      <c r="F23" s="18">
        <f t="shared" si="1"/>
        <v>12525</v>
      </c>
      <c r="G23" s="42">
        <f t="shared" si="2"/>
        <v>1667544</v>
      </c>
    </row>
    <row r="24" spans="1:9" ht="15" customHeight="1" x14ac:dyDescent="0.3">
      <c r="A24" s="11"/>
      <c r="B24" s="21">
        <v>18</v>
      </c>
      <c r="C24" s="40">
        <f t="shared" si="0"/>
        <v>45471</v>
      </c>
      <c r="D24" s="34">
        <v>7972</v>
      </c>
      <c r="E24" s="34">
        <v>3499</v>
      </c>
      <c r="F24" s="18">
        <f t="shared" si="1"/>
        <v>11471</v>
      </c>
      <c r="G24" s="42">
        <f t="shared" si="2"/>
        <v>1679015</v>
      </c>
    </row>
    <row r="25" spans="1:9" ht="15" customHeight="1" x14ac:dyDescent="0.3">
      <c r="A25" s="11"/>
      <c r="B25" s="17">
        <v>19</v>
      </c>
      <c r="C25" s="40">
        <f t="shared" si="0"/>
        <v>45478</v>
      </c>
      <c r="D25" s="34">
        <v>6650</v>
      </c>
      <c r="E25" s="34">
        <v>-318</v>
      </c>
      <c r="F25" s="18">
        <f t="shared" si="1"/>
        <v>6332</v>
      </c>
      <c r="G25" s="42">
        <f t="shared" si="2"/>
        <v>1685347</v>
      </c>
    </row>
    <row r="26" spans="1:9" ht="15" customHeight="1" x14ac:dyDescent="0.3">
      <c r="A26" s="11"/>
      <c r="B26" s="19">
        <v>20</v>
      </c>
      <c r="C26" s="40">
        <f t="shared" si="0"/>
        <v>45485</v>
      </c>
      <c r="D26" s="34">
        <v>5688</v>
      </c>
      <c r="E26" s="34">
        <v>-311</v>
      </c>
      <c r="F26" s="18">
        <f t="shared" si="1"/>
        <v>5377</v>
      </c>
      <c r="G26" s="42">
        <f t="shared" si="2"/>
        <v>1690724</v>
      </c>
    </row>
    <row r="27" spans="1:9" ht="15" customHeight="1" x14ac:dyDescent="0.3">
      <c r="A27" s="11"/>
      <c r="B27" s="19">
        <v>21</v>
      </c>
      <c r="C27" s="40">
        <f t="shared" si="0"/>
        <v>45492</v>
      </c>
      <c r="D27" s="34">
        <v>4612</v>
      </c>
      <c r="E27" s="34">
        <v>-22</v>
      </c>
      <c r="F27" s="18">
        <f t="shared" si="1"/>
        <v>4590</v>
      </c>
      <c r="G27" s="42">
        <f t="shared" si="2"/>
        <v>1695314</v>
      </c>
    </row>
    <row r="28" spans="1:9" ht="15" customHeight="1" x14ac:dyDescent="0.3">
      <c r="A28" s="11"/>
      <c r="B28" s="21">
        <v>22</v>
      </c>
      <c r="C28" s="40">
        <f t="shared" si="0"/>
        <v>45499</v>
      </c>
      <c r="D28" s="34">
        <v>3076</v>
      </c>
      <c r="E28" s="34">
        <v>622</v>
      </c>
      <c r="F28" s="18">
        <f t="shared" si="1"/>
        <v>3698</v>
      </c>
      <c r="G28" s="42">
        <f t="shared" si="2"/>
        <v>1699012</v>
      </c>
      <c r="I28" s="30"/>
    </row>
    <row r="29" spans="1:9" ht="15" customHeight="1" x14ac:dyDescent="0.3">
      <c r="A29" s="11"/>
      <c r="B29" s="17">
        <v>23</v>
      </c>
      <c r="C29" s="40">
        <f t="shared" si="0"/>
        <v>45506</v>
      </c>
      <c r="D29" s="34">
        <v>5574</v>
      </c>
      <c r="E29" s="34">
        <v>957</v>
      </c>
      <c r="F29" s="18">
        <f t="shared" si="1"/>
        <v>6531</v>
      </c>
      <c r="G29" s="42">
        <f t="shared" si="2"/>
        <v>1705543</v>
      </c>
    </row>
    <row r="30" spans="1:9" ht="15" customHeight="1" x14ac:dyDescent="0.3">
      <c r="A30" s="11"/>
      <c r="B30" s="19">
        <v>24</v>
      </c>
      <c r="C30" s="40">
        <f t="shared" si="0"/>
        <v>45513</v>
      </c>
      <c r="D30" s="34">
        <v>2591</v>
      </c>
      <c r="E30" s="34">
        <v>433</v>
      </c>
      <c r="F30" s="18">
        <f t="shared" ref="F30:F35" si="3">D30+E30</f>
        <v>3024</v>
      </c>
      <c r="G30" s="42">
        <f>G29+F30</f>
        <v>1708567</v>
      </c>
    </row>
    <row r="31" spans="1:9" ht="15" customHeight="1" x14ac:dyDescent="0.3">
      <c r="A31" s="11"/>
      <c r="B31" s="19">
        <v>25</v>
      </c>
      <c r="C31" s="40">
        <f t="shared" si="0"/>
        <v>45520</v>
      </c>
      <c r="D31" s="34">
        <v>2661</v>
      </c>
      <c r="E31" s="34">
        <v>1043</v>
      </c>
      <c r="F31" s="18">
        <f t="shared" si="3"/>
        <v>3704</v>
      </c>
      <c r="G31" s="42">
        <f>G30+F31</f>
        <v>1712271</v>
      </c>
    </row>
    <row r="32" spans="1:9" ht="15" customHeight="1" x14ac:dyDescent="0.3">
      <c r="A32" s="11"/>
      <c r="B32" s="21">
        <v>26</v>
      </c>
      <c r="C32" s="40">
        <f t="shared" si="0"/>
        <v>45527</v>
      </c>
      <c r="D32" s="34">
        <v>3839</v>
      </c>
      <c r="E32" s="34">
        <v>79</v>
      </c>
      <c r="F32" s="18">
        <f t="shared" si="3"/>
        <v>3918</v>
      </c>
      <c r="G32" s="42">
        <f t="shared" si="2"/>
        <v>1716189</v>
      </c>
    </row>
    <row r="33" spans="1:7" ht="15" customHeight="1" x14ac:dyDescent="0.3">
      <c r="A33" s="11"/>
      <c r="B33" s="17">
        <v>27</v>
      </c>
      <c r="C33" s="40">
        <f t="shared" si="0"/>
        <v>45534</v>
      </c>
      <c r="D33" s="34">
        <v>4584</v>
      </c>
      <c r="E33" s="34">
        <v>3823</v>
      </c>
      <c r="F33" s="18">
        <f t="shared" si="3"/>
        <v>8407</v>
      </c>
      <c r="G33" s="42">
        <f t="shared" si="2"/>
        <v>1724596</v>
      </c>
    </row>
    <row r="34" spans="1:7" ht="15" customHeight="1" x14ac:dyDescent="0.3">
      <c r="A34" s="11"/>
      <c r="B34" s="19">
        <v>28</v>
      </c>
      <c r="C34" s="40">
        <f t="shared" si="0"/>
        <v>45541</v>
      </c>
      <c r="D34" s="34">
        <v>3770</v>
      </c>
      <c r="E34" s="34">
        <v>626</v>
      </c>
      <c r="F34" s="18">
        <f t="shared" si="3"/>
        <v>4396</v>
      </c>
      <c r="G34" s="42">
        <f t="shared" si="2"/>
        <v>1728992</v>
      </c>
    </row>
    <row r="35" spans="1:7" ht="16.5" customHeight="1" x14ac:dyDescent="0.3">
      <c r="A35" s="11"/>
      <c r="B35" s="19">
        <v>29</v>
      </c>
      <c r="C35" s="40">
        <f t="shared" si="0"/>
        <v>45548</v>
      </c>
      <c r="D35" s="34">
        <v>3944</v>
      </c>
      <c r="E35" s="34">
        <v>942</v>
      </c>
      <c r="F35" s="18">
        <f t="shared" si="3"/>
        <v>4886</v>
      </c>
      <c r="G35" s="42">
        <f t="shared" si="2"/>
        <v>1733878</v>
      </c>
    </row>
    <row r="36" spans="1:7" ht="17.25" customHeight="1" x14ac:dyDescent="0.3">
      <c r="A36" s="11"/>
      <c r="B36" s="21">
        <v>30</v>
      </c>
      <c r="C36" s="40">
        <f t="shared" si="0"/>
        <v>45555</v>
      </c>
      <c r="D36" s="34">
        <v>4158</v>
      </c>
      <c r="E36" s="34">
        <v>821</v>
      </c>
      <c r="F36" s="18">
        <f t="shared" ref="F36:F56" si="4">D36+E36</f>
        <v>4979</v>
      </c>
      <c r="G36" s="42">
        <f t="shared" si="2"/>
        <v>1738857</v>
      </c>
    </row>
    <row r="37" spans="1:7" ht="15" customHeight="1" x14ac:dyDescent="0.3">
      <c r="A37" s="11"/>
      <c r="B37" s="17">
        <v>31</v>
      </c>
      <c r="C37" s="40">
        <f t="shared" si="0"/>
        <v>45562</v>
      </c>
      <c r="D37" s="34">
        <v>2875</v>
      </c>
      <c r="E37" s="34">
        <v>4009</v>
      </c>
      <c r="F37" s="18">
        <f t="shared" si="4"/>
        <v>6884</v>
      </c>
      <c r="G37" s="42">
        <f t="shared" si="2"/>
        <v>1745741</v>
      </c>
    </row>
    <row r="38" spans="1:7" ht="15" customHeight="1" x14ac:dyDescent="0.3">
      <c r="A38" s="11"/>
      <c r="B38" s="19">
        <v>32</v>
      </c>
      <c r="C38" s="40">
        <f t="shared" si="0"/>
        <v>45569</v>
      </c>
      <c r="D38" s="34">
        <v>3530</v>
      </c>
      <c r="E38" s="34">
        <v>1942</v>
      </c>
      <c r="F38" s="18">
        <f t="shared" si="4"/>
        <v>5472</v>
      </c>
      <c r="G38" s="42">
        <f t="shared" si="2"/>
        <v>1751213</v>
      </c>
    </row>
    <row r="39" spans="1:7" ht="15" customHeight="1" x14ac:dyDescent="0.3">
      <c r="A39" s="11"/>
      <c r="B39" s="19">
        <v>33</v>
      </c>
      <c r="C39" s="40">
        <f t="shared" si="0"/>
        <v>45576</v>
      </c>
      <c r="D39" s="34">
        <v>3908</v>
      </c>
      <c r="E39" s="34">
        <v>575</v>
      </c>
      <c r="F39" s="18">
        <f t="shared" si="4"/>
        <v>4483</v>
      </c>
      <c r="G39" s="42">
        <f t="shared" si="2"/>
        <v>1755696</v>
      </c>
    </row>
    <row r="40" spans="1:7" ht="15" customHeight="1" x14ac:dyDescent="0.3">
      <c r="A40" s="11"/>
      <c r="B40" s="21">
        <v>34</v>
      </c>
      <c r="C40" s="40">
        <f t="shared" si="0"/>
        <v>45583</v>
      </c>
      <c r="D40" s="34">
        <v>3713</v>
      </c>
      <c r="E40" s="34">
        <v>-555</v>
      </c>
      <c r="F40" s="18">
        <f t="shared" si="4"/>
        <v>3158</v>
      </c>
      <c r="G40" s="42">
        <f t="shared" si="2"/>
        <v>1758854</v>
      </c>
    </row>
    <row r="41" spans="1:7" ht="15" customHeight="1" x14ac:dyDescent="0.3">
      <c r="A41" s="11"/>
      <c r="B41" s="17">
        <v>35</v>
      </c>
      <c r="C41" s="40">
        <f t="shared" si="0"/>
        <v>45590</v>
      </c>
      <c r="D41" s="34">
        <v>3424</v>
      </c>
      <c r="E41" s="34">
        <v>1482</v>
      </c>
      <c r="F41" s="18">
        <f t="shared" si="4"/>
        <v>4906</v>
      </c>
      <c r="G41" s="42">
        <f t="shared" si="2"/>
        <v>1763760</v>
      </c>
    </row>
    <row r="42" spans="1:7" ht="15" customHeight="1" x14ac:dyDescent="0.3">
      <c r="A42" s="11"/>
      <c r="B42" s="19">
        <v>36</v>
      </c>
      <c r="C42" s="40">
        <f t="shared" si="0"/>
        <v>45597</v>
      </c>
      <c r="D42" s="34">
        <v>1244</v>
      </c>
      <c r="E42" s="34">
        <v>750</v>
      </c>
      <c r="F42" s="18">
        <f t="shared" si="4"/>
        <v>1994</v>
      </c>
      <c r="G42" s="42">
        <f t="shared" si="2"/>
        <v>1765754</v>
      </c>
    </row>
    <row r="43" spans="1:7" ht="15" customHeight="1" x14ac:dyDescent="0.3">
      <c r="A43" s="11"/>
      <c r="B43" s="19">
        <v>37</v>
      </c>
      <c r="C43" s="40">
        <f t="shared" si="0"/>
        <v>45604</v>
      </c>
      <c r="D43" s="34">
        <v>1457</v>
      </c>
      <c r="E43" s="34">
        <v>1814</v>
      </c>
      <c r="F43" s="18">
        <f t="shared" si="4"/>
        <v>3271</v>
      </c>
      <c r="G43" s="42">
        <f t="shared" si="2"/>
        <v>1769025</v>
      </c>
    </row>
    <row r="44" spans="1:7" ht="15" customHeight="1" x14ac:dyDescent="0.3">
      <c r="A44" s="11"/>
      <c r="B44" s="21">
        <v>38</v>
      </c>
      <c r="C44" s="40">
        <f t="shared" si="0"/>
        <v>45611</v>
      </c>
      <c r="D44" s="34">
        <v>3197</v>
      </c>
      <c r="E44" s="34">
        <v>732</v>
      </c>
      <c r="F44" s="18">
        <f>D44+E44</f>
        <v>3929</v>
      </c>
      <c r="G44" s="42">
        <f t="shared" si="2"/>
        <v>1772954</v>
      </c>
    </row>
    <row r="45" spans="1:7" ht="15" customHeight="1" x14ac:dyDescent="0.3">
      <c r="A45" s="11"/>
      <c r="B45" s="17">
        <v>39</v>
      </c>
      <c r="C45" s="40">
        <f t="shared" si="0"/>
        <v>45618</v>
      </c>
      <c r="D45" s="34">
        <v>3357</v>
      </c>
      <c r="E45" s="34">
        <v>358</v>
      </c>
      <c r="F45" s="18">
        <f t="shared" si="4"/>
        <v>3715</v>
      </c>
      <c r="G45" s="42">
        <f t="shared" si="2"/>
        <v>1776669</v>
      </c>
    </row>
    <row r="46" spans="1:7" ht="15" customHeight="1" x14ac:dyDescent="0.3">
      <c r="A46" s="11"/>
      <c r="B46" s="19">
        <v>40</v>
      </c>
      <c r="C46" s="40">
        <f t="shared" si="0"/>
        <v>45625</v>
      </c>
      <c r="D46" s="34">
        <v>3211</v>
      </c>
      <c r="E46" s="34">
        <v>-80</v>
      </c>
      <c r="F46" s="18">
        <f t="shared" si="4"/>
        <v>3131</v>
      </c>
      <c r="G46" s="42">
        <f t="shared" si="2"/>
        <v>1779800</v>
      </c>
    </row>
    <row r="47" spans="1:7" ht="15" customHeight="1" x14ac:dyDescent="0.3">
      <c r="A47" s="11"/>
      <c r="B47" s="19">
        <v>41</v>
      </c>
      <c r="C47" s="40">
        <f t="shared" si="0"/>
        <v>45632</v>
      </c>
      <c r="D47" s="34">
        <v>2540</v>
      </c>
      <c r="E47" s="34">
        <v>-109</v>
      </c>
      <c r="F47" s="18">
        <f t="shared" si="4"/>
        <v>2431</v>
      </c>
      <c r="G47" s="42">
        <f t="shared" si="2"/>
        <v>1782231</v>
      </c>
    </row>
    <row r="48" spans="1:7" ht="15" customHeight="1" x14ac:dyDescent="0.3">
      <c r="A48" s="11"/>
      <c r="B48" s="21">
        <v>42</v>
      </c>
      <c r="C48" s="40">
        <f t="shared" si="0"/>
        <v>45639</v>
      </c>
      <c r="D48" s="34">
        <v>3660</v>
      </c>
      <c r="E48" s="34">
        <v>-257</v>
      </c>
      <c r="F48" s="18">
        <f t="shared" si="4"/>
        <v>3403</v>
      </c>
      <c r="G48" s="42">
        <f t="shared" si="2"/>
        <v>1785634</v>
      </c>
    </row>
    <row r="49" spans="1:8" ht="14.4" x14ac:dyDescent="0.3">
      <c r="A49" s="11"/>
      <c r="B49" s="17">
        <v>43</v>
      </c>
      <c r="C49" s="40">
        <f t="shared" si="0"/>
        <v>45646</v>
      </c>
      <c r="D49" s="34">
        <v>1741</v>
      </c>
      <c r="E49" s="34">
        <v>332</v>
      </c>
      <c r="F49" s="18">
        <f t="shared" si="4"/>
        <v>2073</v>
      </c>
      <c r="G49" s="42">
        <f t="shared" si="2"/>
        <v>1787707</v>
      </c>
    </row>
    <row r="50" spans="1:8" ht="15" customHeight="1" x14ac:dyDescent="0.3">
      <c r="A50" s="11"/>
      <c r="B50" s="19">
        <v>44</v>
      </c>
      <c r="C50" s="40">
        <f t="shared" si="0"/>
        <v>45653</v>
      </c>
      <c r="D50" s="34">
        <v>221</v>
      </c>
      <c r="E50" s="34">
        <v>346</v>
      </c>
      <c r="F50" s="18">
        <f t="shared" si="4"/>
        <v>567</v>
      </c>
      <c r="G50" s="42">
        <f t="shared" si="2"/>
        <v>1788274</v>
      </c>
    </row>
    <row r="51" spans="1:8" ht="15" customHeight="1" x14ac:dyDescent="0.3">
      <c r="A51" s="11"/>
      <c r="B51" s="19">
        <v>45</v>
      </c>
      <c r="C51" s="40">
        <f t="shared" si="0"/>
        <v>45660</v>
      </c>
      <c r="D51" s="34">
        <v>224</v>
      </c>
      <c r="E51" s="34">
        <v>-59</v>
      </c>
      <c r="F51" s="18">
        <f t="shared" si="4"/>
        <v>165</v>
      </c>
      <c r="G51" s="42">
        <f t="shared" si="2"/>
        <v>1788439</v>
      </c>
    </row>
    <row r="52" spans="1:8" ht="15" customHeight="1" x14ac:dyDescent="0.3">
      <c r="A52" s="11"/>
      <c r="B52" s="21">
        <v>46</v>
      </c>
      <c r="C52" s="40">
        <f t="shared" si="0"/>
        <v>45667</v>
      </c>
      <c r="D52" s="34">
        <v>2062</v>
      </c>
      <c r="E52" s="34">
        <v>365</v>
      </c>
      <c r="F52" s="18">
        <f t="shared" si="4"/>
        <v>2427</v>
      </c>
      <c r="G52" s="42">
        <f t="shared" si="2"/>
        <v>1790866</v>
      </c>
    </row>
    <row r="53" spans="1:8" ht="15" customHeight="1" x14ac:dyDescent="0.3">
      <c r="A53" s="11"/>
      <c r="B53" s="17">
        <v>47</v>
      </c>
      <c r="C53" s="40">
        <f t="shared" si="0"/>
        <v>45674</v>
      </c>
      <c r="D53" s="34">
        <v>3855</v>
      </c>
      <c r="E53" s="34">
        <v>-65</v>
      </c>
      <c r="F53" s="18">
        <f t="shared" si="4"/>
        <v>3790</v>
      </c>
      <c r="G53" s="42">
        <f t="shared" si="2"/>
        <v>1794656</v>
      </c>
    </row>
    <row r="54" spans="1:8" ht="15" customHeight="1" x14ac:dyDescent="0.3">
      <c r="A54" s="11"/>
      <c r="B54" s="19">
        <v>48</v>
      </c>
      <c r="C54" s="40">
        <f t="shared" si="0"/>
        <v>45681</v>
      </c>
      <c r="D54" s="34">
        <v>3445</v>
      </c>
      <c r="E54" s="34">
        <v>1870</v>
      </c>
      <c r="F54" s="18">
        <f t="shared" si="4"/>
        <v>5315</v>
      </c>
      <c r="G54" s="42">
        <f t="shared" si="2"/>
        <v>1799971</v>
      </c>
    </row>
    <row r="55" spans="1:8" s="1" customFormat="1" ht="15" customHeight="1" x14ac:dyDescent="0.3">
      <c r="A55" s="14"/>
      <c r="B55" s="19">
        <v>49</v>
      </c>
      <c r="C55" s="40">
        <f t="shared" si="0"/>
        <v>45688</v>
      </c>
      <c r="D55" s="34">
        <v>2024</v>
      </c>
      <c r="E55" s="34">
        <v>499</v>
      </c>
      <c r="F55" s="18">
        <f t="shared" si="4"/>
        <v>2523</v>
      </c>
      <c r="G55" s="42">
        <f t="shared" si="2"/>
        <v>1802494</v>
      </c>
      <c r="H55" s="2"/>
    </row>
    <row r="56" spans="1:8" ht="15" customHeight="1" x14ac:dyDescent="0.3">
      <c r="A56" s="11"/>
      <c r="B56" s="21">
        <v>50</v>
      </c>
      <c r="C56" s="40">
        <f t="shared" si="0"/>
        <v>45695</v>
      </c>
      <c r="D56" s="34">
        <v>1834</v>
      </c>
      <c r="E56" s="34">
        <v>-234</v>
      </c>
      <c r="F56" s="18">
        <f t="shared" si="4"/>
        <v>1600</v>
      </c>
      <c r="G56" s="42">
        <f t="shared" si="2"/>
        <v>1804094</v>
      </c>
    </row>
    <row r="57" spans="1:8" ht="15" customHeight="1" x14ac:dyDescent="0.3">
      <c r="A57" s="11"/>
      <c r="B57" s="17">
        <v>51</v>
      </c>
      <c r="C57" s="40">
        <f t="shared" si="0"/>
        <v>45702</v>
      </c>
      <c r="D57" s="34">
        <v>2335</v>
      </c>
      <c r="E57" s="34">
        <v>-316</v>
      </c>
      <c r="F57" s="18">
        <f>D57+E57</f>
        <v>2019</v>
      </c>
      <c r="G57" s="42">
        <f t="shared" si="2"/>
        <v>1806113</v>
      </c>
    </row>
    <row r="58" spans="1:8" ht="15" customHeight="1" x14ac:dyDescent="0.3">
      <c r="A58" s="11"/>
      <c r="B58" s="19">
        <v>52</v>
      </c>
      <c r="C58" s="40">
        <f t="shared" si="0"/>
        <v>45709</v>
      </c>
      <c r="D58" s="34">
        <v>791</v>
      </c>
      <c r="E58" s="34">
        <v>-106</v>
      </c>
      <c r="F58" s="18">
        <f>D58+E58</f>
        <v>685</v>
      </c>
      <c r="G58" s="42">
        <f t="shared" si="2"/>
        <v>1806798</v>
      </c>
    </row>
    <row r="59" spans="1:8" ht="14.4" x14ac:dyDescent="0.3">
      <c r="A59" s="11"/>
      <c r="B59" s="19">
        <v>53</v>
      </c>
      <c r="C59" s="40">
        <f t="shared" si="0"/>
        <v>45716</v>
      </c>
      <c r="D59" s="34">
        <v>1440</v>
      </c>
      <c r="E59" s="34">
        <v>95</v>
      </c>
      <c r="F59" s="18">
        <f>D59+E59</f>
        <v>1535</v>
      </c>
      <c r="G59" s="42">
        <f t="shared" si="2"/>
        <v>1808333</v>
      </c>
    </row>
    <row r="60" spans="1:8" ht="13.8" x14ac:dyDescent="0.25">
      <c r="A60" s="11"/>
      <c r="B60" s="11"/>
      <c r="C60" s="37"/>
      <c r="D60" s="31"/>
      <c r="E60" s="23"/>
      <c r="F60" s="24"/>
      <c r="G60" s="25"/>
    </row>
    <row r="61" spans="1:8" ht="13.8" x14ac:dyDescent="0.25">
      <c r="A61" s="11"/>
      <c r="B61" s="11"/>
      <c r="C61" s="37"/>
      <c r="D61" s="31"/>
      <c r="E61" s="23"/>
      <c r="F61" s="24"/>
      <c r="G61" s="25"/>
    </row>
    <row r="62" spans="1:8" ht="13.8" x14ac:dyDescent="0.25">
      <c r="A62" s="11"/>
      <c r="B62" s="11"/>
      <c r="C62" s="37"/>
      <c r="D62" s="31"/>
      <c r="E62" s="23"/>
      <c r="F62" s="24"/>
      <c r="G62" s="25"/>
    </row>
    <row r="63" spans="1:8" ht="13.8" x14ac:dyDescent="0.25">
      <c r="A63" s="11"/>
      <c r="B63" s="11"/>
      <c r="C63" s="37"/>
      <c r="D63" s="31"/>
      <c r="E63" s="23"/>
      <c r="F63" s="24"/>
      <c r="G63" s="25"/>
    </row>
    <row r="64" spans="1:8" ht="13.8" x14ac:dyDescent="0.25">
      <c r="A64" s="11"/>
      <c r="B64" s="11"/>
      <c r="C64" s="37"/>
      <c r="D64" s="31"/>
      <c r="E64" s="23"/>
      <c r="F64" s="24"/>
      <c r="G64" s="25"/>
    </row>
    <row r="65" spans="4:7" x14ac:dyDescent="0.2">
      <c r="D65" s="32"/>
      <c r="E65" s="4"/>
      <c r="F65" s="7"/>
      <c r="G65" s="5"/>
    </row>
    <row r="66" spans="4:7" x14ac:dyDescent="0.2">
      <c r="D66" s="32"/>
      <c r="E66" s="4"/>
      <c r="F66" s="7"/>
      <c r="G66" s="5"/>
    </row>
    <row r="67" spans="4:7" x14ac:dyDescent="0.2">
      <c r="D67" s="32"/>
      <c r="E67" s="4"/>
      <c r="F67" s="7"/>
      <c r="G67" s="5"/>
    </row>
    <row r="68" spans="4:7" x14ac:dyDescent="0.2">
      <c r="D68" s="32"/>
      <c r="E68" s="4"/>
      <c r="F68" s="7"/>
      <c r="G68" s="5"/>
    </row>
    <row r="69" spans="4:7" x14ac:dyDescent="0.2">
      <c r="D69" s="32"/>
      <c r="E69" s="4"/>
      <c r="F69" s="7"/>
      <c r="G69" s="5"/>
    </row>
    <row r="70" spans="4:7" x14ac:dyDescent="0.2">
      <c r="D70" s="32"/>
      <c r="E70" s="4"/>
      <c r="F70" s="7"/>
      <c r="G70" s="5"/>
    </row>
    <row r="71" spans="4:7" x14ac:dyDescent="0.2">
      <c r="D71" s="32"/>
      <c r="E71" s="4"/>
      <c r="F71" s="7"/>
      <c r="G71" s="5"/>
    </row>
    <row r="72" spans="4:7" x14ac:dyDescent="0.2">
      <c r="D72" s="32"/>
      <c r="E72" s="4"/>
      <c r="F72" s="7"/>
      <c r="G72" s="5"/>
    </row>
    <row r="73" spans="4:7" x14ac:dyDescent="0.2">
      <c r="D73" s="32"/>
      <c r="E73" s="4"/>
      <c r="F73" s="7"/>
      <c r="G73" s="5"/>
    </row>
    <row r="74" spans="4:7" x14ac:dyDescent="0.2">
      <c r="D74" s="32"/>
      <c r="E74" s="4"/>
      <c r="F74" s="7"/>
      <c r="G74" s="5"/>
    </row>
    <row r="75" spans="4:7" x14ac:dyDescent="0.2">
      <c r="D75" s="32"/>
      <c r="E75" s="4"/>
      <c r="F75" s="7"/>
      <c r="G75" s="5"/>
    </row>
    <row r="76" spans="4:7" x14ac:dyDescent="0.2">
      <c r="D76" s="32"/>
      <c r="E76" s="4"/>
      <c r="F76" s="7"/>
      <c r="G76" s="5"/>
    </row>
    <row r="77" spans="4:7" x14ac:dyDescent="0.2">
      <c r="D77" s="32"/>
      <c r="E77" s="4"/>
      <c r="F77" s="7"/>
      <c r="G77" s="5"/>
    </row>
    <row r="78" spans="4:7" x14ac:dyDescent="0.2">
      <c r="D78" s="32"/>
      <c r="E78" s="4"/>
      <c r="F78" s="7"/>
      <c r="G78" s="5"/>
    </row>
    <row r="79" spans="4:7" x14ac:dyDescent="0.2">
      <c r="D79" s="32"/>
      <c r="E79" s="4"/>
      <c r="F79" s="7"/>
      <c r="G79" s="5"/>
    </row>
    <row r="80" spans="4:7" x14ac:dyDescent="0.2">
      <c r="D80" s="32"/>
      <c r="E80" s="4"/>
      <c r="F80" s="7"/>
      <c r="G80" s="5"/>
    </row>
    <row r="81" spans="4:7" x14ac:dyDescent="0.2">
      <c r="D81" s="32"/>
      <c r="E81" s="4"/>
      <c r="F81" s="7"/>
      <c r="G81" s="5"/>
    </row>
    <row r="82" spans="4:7" x14ac:dyDescent="0.2">
      <c r="D82" s="32"/>
      <c r="E82" s="4"/>
      <c r="F82" s="7"/>
      <c r="G82" s="5"/>
    </row>
    <row r="83" spans="4:7" x14ac:dyDescent="0.2">
      <c r="D83" s="32"/>
      <c r="E83" s="4"/>
      <c r="F83" s="7"/>
      <c r="G83" s="5"/>
    </row>
    <row r="84" spans="4:7" x14ac:dyDescent="0.2">
      <c r="D84" s="32"/>
      <c r="E84" s="4"/>
      <c r="F84" s="7"/>
      <c r="G84" s="5"/>
    </row>
    <row r="85" spans="4:7" x14ac:dyDescent="0.2">
      <c r="D85" s="32"/>
      <c r="E85" s="4"/>
      <c r="F85" s="7"/>
      <c r="G85" s="5"/>
    </row>
    <row r="86" spans="4:7" x14ac:dyDescent="0.2">
      <c r="D86" s="32"/>
      <c r="E86" s="4"/>
      <c r="F86" s="7"/>
      <c r="G86" s="5"/>
    </row>
    <row r="87" spans="4:7" x14ac:dyDescent="0.2">
      <c r="D87" s="32"/>
      <c r="E87" s="4"/>
      <c r="F87" s="7"/>
      <c r="G87" s="5"/>
    </row>
    <row r="88" spans="4:7" x14ac:dyDescent="0.2">
      <c r="D88" s="32"/>
      <c r="E88" s="4"/>
      <c r="F88" s="7"/>
      <c r="G88" s="5"/>
    </row>
    <row r="89" spans="4:7" x14ac:dyDescent="0.2">
      <c r="D89" s="32"/>
      <c r="E89" s="4"/>
      <c r="F89" s="7"/>
      <c r="G89" s="5"/>
    </row>
    <row r="90" spans="4:7" x14ac:dyDescent="0.2">
      <c r="D90" s="32"/>
      <c r="E90" s="4"/>
      <c r="F90" s="7"/>
      <c r="G90" s="5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02FD-E279-4302-A62C-60EF799AD881}">
  <dimension ref="A1:I89"/>
  <sheetViews>
    <sheetView tabSelected="1" topLeftCell="A3" zoomScale="92" zoomScaleNormal="80" workbookViewId="0">
      <selection activeCell="H31" sqref="H31"/>
    </sheetView>
  </sheetViews>
  <sheetFormatPr defaultColWidth="8.6640625" defaultRowHeight="12" x14ac:dyDescent="0.25"/>
  <cols>
    <col min="1" max="1" width="9.109375" style="95" customWidth="1"/>
    <col min="2" max="2" width="22.33203125" style="95" bestFit="1" customWidth="1"/>
    <col min="3" max="3" width="18.109375" style="119" bestFit="1" customWidth="1"/>
    <col min="4" max="4" width="19.21875" style="124" customWidth="1"/>
    <col min="5" max="5" width="17.33203125" style="125" customWidth="1"/>
    <col min="6" max="6" width="16.109375" style="126" customWidth="1"/>
    <col min="7" max="7" width="14.6640625" style="127" customWidth="1"/>
    <col min="8" max="8" width="30" style="95" customWidth="1"/>
    <col min="9" max="9" width="30.44140625" style="95" customWidth="1"/>
    <col min="10" max="10" width="12.33203125" style="95" bestFit="1" customWidth="1"/>
    <col min="11" max="11" width="12.109375" style="95" bestFit="1" customWidth="1"/>
    <col min="12" max="12" width="13.109375" style="95" bestFit="1" customWidth="1"/>
    <col min="13" max="13" width="36" style="95" customWidth="1"/>
    <col min="14" max="16384" width="8.6640625" style="95"/>
  </cols>
  <sheetData>
    <row r="1" spans="1:8" ht="14.4" x14ac:dyDescent="0.3">
      <c r="A1" s="89"/>
      <c r="B1" s="89"/>
      <c r="C1" s="90"/>
      <c r="D1" s="91"/>
      <c r="E1" s="92"/>
      <c r="F1" s="93"/>
      <c r="G1" s="94"/>
    </row>
    <row r="2" spans="1:8" ht="24" customHeight="1" thickBot="1" x14ac:dyDescent="0.35">
      <c r="A2" s="89"/>
      <c r="B2" s="233" t="s">
        <v>20</v>
      </c>
      <c r="C2" s="233"/>
      <c r="D2" s="233"/>
      <c r="E2" s="233"/>
      <c r="F2" s="233"/>
      <c r="G2" s="233"/>
    </row>
    <row r="3" spans="1:8" s="99" customFormat="1" ht="18.600000000000001" thickTop="1" x14ac:dyDescent="0.35">
      <c r="A3" s="96"/>
      <c r="B3" s="97"/>
      <c r="C3" s="98"/>
      <c r="D3" s="234" t="s">
        <v>21</v>
      </c>
      <c r="E3" s="234"/>
      <c r="F3" s="234"/>
      <c r="G3" s="234"/>
    </row>
    <row r="4" spans="1:8" s="104" customFormat="1" ht="27.45" customHeight="1" x14ac:dyDescent="0.3">
      <c r="A4" s="96"/>
      <c r="B4" s="100" t="s">
        <v>22</v>
      </c>
      <c r="C4" s="101" t="s">
        <v>23</v>
      </c>
      <c r="D4" s="102" t="s">
        <v>24</v>
      </c>
      <c r="E4" s="103" t="s">
        <v>25</v>
      </c>
      <c r="F4" s="103" t="s">
        <v>26</v>
      </c>
      <c r="G4" s="103" t="s">
        <v>27</v>
      </c>
    </row>
    <row r="5" spans="1:8" s="104" customFormat="1" ht="28.8" x14ac:dyDescent="0.3">
      <c r="A5" s="96"/>
      <c r="B5" s="100" t="s">
        <v>28</v>
      </c>
      <c r="C5" s="101" t="s">
        <v>29</v>
      </c>
      <c r="D5" s="102" t="s">
        <v>30</v>
      </c>
      <c r="E5" s="103" t="s">
        <v>31</v>
      </c>
      <c r="F5" s="103" t="s">
        <v>32</v>
      </c>
      <c r="G5" s="103" t="s">
        <v>33</v>
      </c>
    </row>
    <row r="6" spans="1:8" ht="30" customHeight="1" thickBot="1" x14ac:dyDescent="0.35">
      <c r="A6" s="89"/>
      <c r="B6" s="235" t="s">
        <v>39</v>
      </c>
      <c r="C6" s="236"/>
      <c r="D6" s="236"/>
      <c r="E6" s="236"/>
      <c r="F6" s="236"/>
      <c r="G6" s="236"/>
    </row>
    <row r="7" spans="1:8" ht="14.4" x14ac:dyDescent="0.3">
      <c r="A7" s="89"/>
      <c r="B7" s="105">
        <v>1</v>
      </c>
      <c r="C7" s="106" t="s">
        <v>82</v>
      </c>
      <c r="D7" s="107">
        <v>3350</v>
      </c>
      <c r="E7" s="107">
        <v>-666</v>
      </c>
      <c r="F7" s="108">
        <v>2684</v>
      </c>
      <c r="G7" s="109">
        <v>2684</v>
      </c>
    </row>
    <row r="8" spans="1:8" ht="14.4" x14ac:dyDescent="0.3">
      <c r="A8" s="89"/>
      <c r="B8" s="110">
        <v>2</v>
      </c>
      <c r="C8" s="106" t="s">
        <v>83</v>
      </c>
      <c r="D8" s="107">
        <v>12723</v>
      </c>
      <c r="E8" s="107">
        <v>372</v>
      </c>
      <c r="F8" s="108">
        <v>13095</v>
      </c>
      <c r="G8" s="111">
        <v>15779</v>
      </c>
    </row>
    <row r="9" spans="1:8" ht="14.4" x14ac:dyDescent="0.3">
      <c r="A9" s="89"/>
      <c r="B9" s="112">
        <v>3</v>
      </c>
      <c r="C9" s="106" t="s">
        <v>84</v>
      </c>
      <c r="D9" s="107">
        <v>20480</v>
      </c>
      <c r="E9" s="107">
        <v>1526</v>
      </c>
      <c r="F9" s="108">
        <v>22006</v>
      </c>
      <c r="G9" s="111">
        <v>37785</v>
      </c>
    </row>
    <row r="10" spans="1:8" ht="14.4" x14ac:dyDescent="0.3">
      <c r="A10" s="89"/>
      <c r="B10" s="105">
        <v>4</v>
      </c>
      <c r="C10" s="106" t="s">
        <v>85</v>
      </c>
      <c r="D10" s="107">
        <v>14216</v>
      </c>
      <c r="E10" s="107">
        <v>1821</v>
      </c>
      <c r="F10" s="108">
        <v>16037</v>
      </c>
      <c r="G10" s="111">
        <v>53822</v>
      </c>
      <c r="H10" s="113"/>
    </row>
    <row r="11" spans="1:8" ht="14.4" x14ac:dyDescent="0.3">
      <c r="A11" s="89"/>
      <c r="B11" s="105">
        <v>5</v>
      </c>
      <c r="C11" s="106" t="s">
        <v>86</v>
      </c>
      <c r="D11" s="107">
        <v>58007</v>
      </c>
      <c r="E11" s="107">
        <v>5603</v>
      </c>
      <c r="F11" s="108">
        <v>63610</v>
      </c>
      <c r="G11" s="111">
        <v>117432</v>
      </c>
    </row>
    <row r="12" spans="1:8" ht="14.4" x14ac:dyDescent="0.3">
      <c r="A12" s="89"/>
      <c r="B12" s="110">
        <v>6</v>
      </c>
      <c r="C12" s="106" t="s">
        <v>87</v>
      </c>
      <c r="D12" s="107">
        <v>134411</v>
      </c>
      <c r="E12" s="107">
        <v>13879</v>
      </c>
      <c r="F12" s="108">
        <v>148290</v>
      </c>
      <c r="G12" s="111">
        <v>265722</v>
      </c>
    </row>
    <row r="13" spans="1:8" ht="14.4" x14ac:dyDescent="0.3">
      <c r="A13" s="89"/>
      <c r="B13" s="112">
        <v>7</v>
      </c>
      <c r="C13" s="106" t="s">
        <v>88</v>
      </c>
      <c r="D13" s="107">
        <v>99724</v>
      </c>
      <c r="E13" s="107">
        <v>-1250</v>
      </c>
      <c r="F13" s="108">
        <v>98474</v>
      </c>
      <c r="G13" s="111">
        <v>364196</v>
      </c>
    </row>
    <row r="14" spans="1:8" ht="14.4" x14ac:dyDescent="0.3">
      <c r="A14" s="89"/>
      <c r="B14" s="105">
        <v>8</v>
      </c>
      <c r="C14" s="106" t="s">
        <v>89</v>
      </c>
      <c r="D14" s="107">
        <v>64774</v>
      </c>
      <c r="E14" s="107">
        <v>11131</v>
      </c>
      <c r="F14" s="108">
        <v>75905</v>
      </c>
      <c r="G14" s="111">
        <v>440101</v>
      </c>
    </row>
    <row r="15" spans="1:8" ht="13.5" customHeight="1" x14ac:dyDescent="0.3">
      <c r="A15" s="89"/>
      <c r="B15" s="105">
        <v>9</v>
      </c>
      <c r="C15" s="106" t="s">
        <v>90</v>
      </c>
      <c r="D15" s="107">
        <v>137672</v>
      </c>
      <c r="E15" s="107">
        <v>5570</v>
      </c>
      <c r="F15" s="108">
        <v>143242</v>
      </c>
      <c r="G15" s="111">
        <v>583343</v>
      </c>
    </row>
    <row r="16" spans="1:8" ht="14.4" x14ac:dyDescent="0.3">
      <c r="A16" s="89"/>
      <c r="B16" s="110">
        <v>10</v>
      </c>
      <c r="C16" s="106" t="s">
        <v>91</v>
      </c>
      <c r="D16" s="107">
        <v>154371</v>
      </c>
      <c r="E16" s="107">
        <v>687</v>
      </c>
      <c r="F16" s="108">
        <v>155058</v>
      </c>
      <c r="G16" s="111">
        <v>738401</v>
      </c>
    </row>
    <row r="17" spans="1:9" ht="14.4" x14ac:dyDescent="0.3">
      <c r="A17" s="89"/>
      <c r="B17" s="112">
        <v>11</v>
      </c>
      <c r="C17" s="106" t="s">
        <v>92</v>
      </c>
      <c r="D17" s="107">
        <v>588453</v>
      </c>
      <c r="E17" s="107">
        <v>11507</v>
      </c>
      <c r="F17" s="108">
        <v>599960</v>
      </c>
      <c r="G17" s="111">
        <v>1338361</v>
      </c>
    </row>
    <row r="18" spans="1:9" ht="14.4" x14ac:dyDescent="0.3">
      <c r="A18" s="89"/>
      <c r="B18" s="105">
        <v>12</v>
      </c>
      <c r="C18" s="106" t="s">
        <v>93</v>
      </c>
      <c r="D18" s="107">
        <v>561432</v>
      </c>
      <c r="E18" s="107">
        <v>9095</v>
      </c>
      <c r="F18" s="108">
        <v>570527</v>
      </c>
      <c r="G18" s="111">
        <v>1908888</v>
      </c>
    </row>
    <row r="19" spans="1:9" ht="14.4" x14ac:dyDescent="0.3">
      <c r="A19" s="89"/>
      <c r="B19" s="105">
        <v>13</v>
      </c>
      <c r="C19" s="106" t="s">
        <v>94</v>
      </c>
      <c r="D19" s="107">
        <v>370449</v>
      </c>
      <c r="E19" s="107">
        <v>25426</v>
      </c>
      <c r="F19" s="108">
        <v>395875</v>
      </c>
      <c r="G19" s="111">
        <v>2304763</v>
      </c>
    </row>
    <row r="20" spans="1:9" ht="14.4" x14ac:dyDescent="0.3">
      <c r="A20" s="89"/>
      <c r="B20" s="110">
        <v>14</v>
      </c>
      <c r="C20" s="106" t="s">
        <v>95</v>
      </c>
      <c r="D20" s="107">
        <v>189233</v>
      </c>
      <c r="E20" s="107">
        <v>8006</v>
      </c>
      <c r="F20" s="108">
        <v>197239</v>
      </c>
      <c r="G20" s="111">
        <v>2502002</v>
      </c>
    </row>
    <row r="21" spans="1:9" ht="14.4" x14ac:dyDescent="0.3">
      <c r="A21" s="89"/>
      <c r="B21" s="112">
        <v>15</v>
      </c>
      <c r="C21" s="106" t="s">
        <v>96</v>
      </c>
      <c r="D21" s="107">
        <v>96365</v>
      </c>
      <c r="E21" s="107">
        <v>2837</v>
      </c>
      <c r="F21" s="108">
        <v>99202</v>
      </c>
      <c r="G21" s="111">
        <v>2601204</v>
      </c>
    </row>
    <row r="22" spans="1:9" ht="14.4" x14ac:dyDescent="0.3">
      <c r="A22" s="89"/>
      <c r="B22" s="105">
        <v>16</v>
      </c>
      <c r="C22" s="106" t="s">
        <v>97</v>
      </c>
      <c r="D22" s="107">
        <v>62064</v>
      </c>
      <c r="E22" s="107">
        <v>-1366</v>
      </c>
      <c r="F22" s="108">
        <v>60698</v>
      </c>
      <c r="G22" s="111">
        <v>2661902</v>
      </c>
      <c r="I22" s="113"/>
    </row>
    <row r="23" spans="1:9" ht="14.4" x14ac:dyDescent="0.3">
      <c r="A23" s="89"/>
      <c r="B23" s="105">
        <v>17</v>
      </c>
      <c r="C23" s="106" t="s">
        <v>98</v>
      </c>
      <c r="D23" s="107">
        <v>26534</v>
      </c>
      <c r="E23" s="107">
        <v>6250</v>
      </c>
      <c r="F23" s="108">
        <v>32784</v>
      </c>
      <c r="G23" s="111">
        <v>2694686</v>
      </c>
      <c r="H23" s="113"/>
    </row>
    <row r="24" spans="1:9" ht="15" customHeight="1" x14ac:dyDescent="0.3">
      <c r="A24" s="89"/>
      <c r="B24" s="110">
        <v>18</v>
      </c>
      <c r="C24" s="106" t="s">
        <v>99</v>
      </c>
      <c r="D24" s="107">
        <v>19714</v>
      </c>
      <c r="E24" s="107">
        <v>-512</v>
      </c>
      <c r="F24" s="108">
        <v>19202</v>
      </c>
      <c r="G24" s="111">
        <v>2713888</v>
      </c>
    </row>
    <row r="25" spans="1:9" ht="15" customHeight="1" x14ac:dyDescent="0.3">
      <c r="A25" s="89"/>
      <c r="B25" s="112">
        <v>19</v>
      </c>
      <c r="C25" s="106" t="s">
        <v>100</v>
      </c>
      <c r="D25" s="107">
        <v>15115</v>
      </c>
      <c r="E25" s="107">
        <v>6013</v>
      </c>
      <c r="F25" s="108">
        <v>21128</v>
      </c>
      <c r="G25" s="111">
        <v>2735016</v>
      </c>
    </row>
    <row r="26" spans="1:9" ht="15" customHeight="1" x14ac:dyDescent="0.3">
      <c r="A26" s="89"/>
      <c r="B26" s="105">
        <v>20</v>
      </c>
      <c r="C26" s="106" t="s">
        <v>101</v>
      </c>
      <c r="D26" s="107">
        <v>14395</v>
      </c>
      <c r="E26" s="107">
        <v>-462</v>
      </c>
      <c r="F26" s="108">
        <v>13933</v>
      </c>
      <c r="G26" s="111">
        <v>2748949</v>
      </c>
    </row>
    <row r="27" spans="1:9" ht="15" customHeight="1" x14ac:dyDescent="0.3">
      <c r="A27" s="89"/>
      <c r="B27" s="105">
        <v>21</v>
      </c>
      <c r="C27" s="106" t="s">
        <v>102</v>
      </c>
      <c r="D27" s="107">
        <v>9792</v>
      </c>
      <c r="E27" s="107">
        <v>151</v>
      </c>
      <c r="F27" s="108">
        <v>9943</v>
      </c>
      <c r="G27" s="111">
        <v>2758892</v>
      </c>
    </row>
    <row r="28" spans="1:9" ht="15" customHeight="1" x14ac:dyDescent="0.3">
      <c r="A28" s="89"/>
      <c r="B28" s="110">
        <v>22</v>
      </c>
      <c r="C28" s="106" t="s">
        <v>103</v>
      </c>
      <c r="D28" s="107">
        <v>5680</v>
      </c>
      <c r="E28" s="107">
        <v>5198</v>
      </c>
      <c r="F28" s="108">
        <v>10878</v>
      </c>
      <c r="G28" s="111">
        <v>2769770</v>
      </c>
      <c r="I28" s="114"/>
    </row>
    <row r="29" spans="1:9" ht="15" customHeight="1" x14ac:dyDescent="0.3">
      <c r="A29" s="89"/>
      <c r="B29" s="112">
        <v>23</v>
      </c>
      <c r="C29" s="106" t="s">
        <v>104</v>
      </c>
      <c r="D29" s="107">
        <v>5926</v>
      </c>
      <c r="E29" s="107">
        <v>107</v>
      </c>
      <c r="F29" s="108">
        <v>6033</v>
      </c>
      <c r="G29" s="111">
        <v>2775803</v>
      </c>
      <c r="H29" s="113"/>
    </row>
    <row r="30" spans="1:9" ht="15" customHeight="1" x14ac:dyDescent="0.3">
      <c r="A30" s="89"/>
      <c r="B30" s="105">
        <v>24</v>
      </c>
      <c r="C30" s="106" t="s">
        <v>105</v>
      </c>
      <c r="D30" s="107">
        <v>4977</v>
      </c>
      <c r="E30" s="107">
        <v>0</v>
      </c>
      <c r="F30" s="108">
        <v>4977</v>
      </c>
      <c r="G30" s="111">
        <v>2780780</v>
      </c>
      <c r="H30" s="113">
        <f>F30-F31</f>
        <v>-1859</v>
      </c>
    </row>
    <row r="31" spans="1:9" ht="15" customHeight="1" x14ac:dyDescent="0.3">
      <c r="A31" s="89"/>
      <c r="B31" s="105">
        <v>25</v>
      </c>
      <c r="C31" s="106" t="s">
        <v>106</v>
      </c>
      <c r="D31" s="107">
        <v>6836</v>
      </c>
      <c r="E31" s="107">
        <v>0</v>
      </c>
      <c r="F31" s="108">
        <v>6836</v>
      </c>
      <c r="G31" s="111">
        <v>2787616</v>
      </c>
    </row>
    <row r="32" spans="1:9" ht="15" customHeight="1" x14ac:dyDescent="0.3">
      <c r="A32" s="89"/>
      <c r="B32" s="110">
        <v>26</v>
      </c>
      <c r="C32" s="106"/>
      <c r="D32" s="107"/>
      <c r="E32" s="107"/>
      <c r="F32" s="108"/>
      <c r="G32" s="111">
        <f t="shared" ref="G31:G57" si="0">SUM(G31,F32)</f>
        <v>2787616</v>
      </c>
    </row>
    <row r="33" spans="1:7" ht="15" customHeight="1" x14ac:dyDescent="0.3">
      <c r="A33" s="89"/>
      <c r="B33" s="112">
        <v>27</v>
      </c>
      <c r="C33" s="106"/>
      <c r="D33" s="107"/>
      <c r="E33" s="107"/>
      <c r="F33" s="108"/>
      <c r="G33" s="111">
        <f t="shared" si="0"/>
        <v>2787616</v>
      </c>
    </row>
    <row r="34" spans="1:7" ht="15" customHeight="1" x14ac:dyDescent="0.3">
      <c r="A34" s="89"/>
      <c r="B34" s="105">
        <v>28</v>
      </c>
      <c r="C34" s="106"/>
      <c r="D34" s="107"/>
      <c r="E34" s="107"/>
      <c r="F34" s="108"/>
      <c r="G34" s="111">
        <f t="shared" si="0"/>
        <v>2787616</v>
      </c>
    </row>
    <row r="35" spans="1:7" ht="16.5" customHeight="1" x14ac:dyDescent="0.3">
      <c r="A35" s="89"/>
      <c r="B35" s="105">
        <v>29</v>
      </c>
      <c r="C35" s="106"/>
      <c r="D35" s="107"/>
      <c r="E35" s="107"/>
      <c r="F35" s="108"/>
      <c r="G35" s="111">
        <f t="shared" si="0"/>
        <v>2787616</v>
      </c>
    </row>
    <row r="36" spans="1:7" ht="17.25" customHeight="1" x14ac:dyDescent="0.3">
      <c r="A36" s="89"/>
      <c r="B36" s="110">
        <v>30</v>
      </c>
      <c r="C36" s="106"/>
      <c r="D36" s="107"/>
      <c r="E36" s="107"/>
      <c r="F36" s="108"/>
      <c r="G36" s="111">
        <f t="shared" si="0"/>
        <v>2787616</v>
      </c>
    </row>
    <row r="37" spans="1:7" ht="15" customHeight="1" x14ac:dyDescent="0.3">
      <c r="A37" s="89"/>
      <c r="B37" s="112">
        <v>31</v>
      </c>
      <c r="C37" s="106"/>
      <c r="D37" s="107"/>
      <c r="E37" s="107"/>
      <c r="F37" s="108"/>
      <c r="G37" s="111">
        <f t="shared" si="0"/>
        <v>2787616</v>
      </c>
    </row>
    <row r="38" spans="1:7" ht="15" customHeight="1" x14ac:dyDescent="0.3">
      <c r="A38" s="89"/>
      <c r="B38" s="105">
        <v>32</v>
      </c>
      <c r="C38" s="106"/>
      <c r="D38" s="107"/>
      <c r="E38" s="107"/>
      <c r="F38" s="108"/>
      <c r="G38" s="111">
        <f t="shared" si="0"/>
        <v>2787616</v>
      </c>
    </row>
    <row r="39" spans="1:7" ht="15" customHeight="1" x14ac:dyDescent="0.3">
      <c r="A39" s="89"/>
      <c r="B39" s="105">
        <v>33</v>
      </c>
      <c r="C39" s="106"/>
      <c r="D39" s="107"/>
      <c r="E39" s="107"/>
      <c r="F39" s="108"/>
      <c r="G39" s="111">
        <f t="shared" si="0"/>
        <v>2787616</v>
      </c>
    </row>
    <row r="40" spans="1:7" ht="15" customHeight="1" x14ac:dyDescent="0.3">
      <c r="A40" s="89"/>
      <c r="B40" s="110">
        <v>34</v>
      </c>
      <c r="C40" s="106"/>
      <c r="D40" s="107"/>
      <c r="E40" s="107"/>
      <c r="F40" s="108"/>
      <c r="G40" s="111">
        <f t="shared" si="0"/>
        <v>2787616</v>
      </c>
    </row>
    <row r="41" spans="1:7" ht="15" customHeight="1" x14ac:dyDescent="0.3">
      <c r="A41" s="89"/>
      <c r="B41" s="112">
        <v>35</v>
      </c>
      <c r="C41" s="106"/>
      <c r="D41" s="107"/>
      <c r="E41" s="107"/>
      <c r="F41" s="108"/>
      <c r="G41" s="111">
        <f t="shared" si="0"/>
        <v>2787616</v>
      </c>
    </row>
    <row r="42" spans="1:7" ht="15" customHeight="1" x14ac:dyDescent="0.3">
      <c r="A42" s="89"/>
      <c r="B42" s="105">
        <v>36</v>
      </c>
      <c r="C42" s="106"/>
      <c r="D42" s="107"/>
      <c r="E42" s="107"/>
      <c r="F42" s="108"/>
      <c r="G42" s="111">
        <f t="shared" si="0"/>
        <v>2787616</v>
      </c>
    </row>
    <row r="43" spans="1:7" ht="15" customHeight="1" x14ac:dyDescent="0.3">
      <c r="A43" s="89"/>
      <c r="B43" s="105">
        <v>37</v>
      </c>
      <c r="C43" s="106"/>
      <c r="D43" s="107"/>
      <c r="E43" s="107"/>
      <c r="F43" s="108"/>
      <c r="G43" s="111">
        <f t="shared" si="0"/>
        <v>2787616</v>
      </c>
    </row>
    <row r="44" spans="1:7" ht="15" customHeight="1" x14ac:dyDescent="0.3">
      <c r="A44" s="89"/>
      <c r="B44" s="110">
        <v>38</v>
      </c>
      <c r="C44" s="106"/>
      <c r="D44" s="107"/>
      <c r="E44" s="107"/>
      <c r="F44" s="108"/>
      <c r="G44" s="111">
        <f t="shared" si="0"/>
        <v>2787616</v>
      </c>
    </row>
    <row r="45" spans="1:7" ht="15" customHeight="1" x14ac:dyDescent="0.3">
      <c r="A45" s="89"/>
      <c r="B45" s="112">
        <v>39</v>
      </c>
      <c r="C45" s="106"/>
      <c r="D45" s="107"/>
      <c r="E45" s="107"/>
      <c r="F45" s="108"/>
      <c r="G45" s="111">
        <f t="shared" si="0"/>
        <v>2787616</v>
      </c>
    </row>
    <row r="46" spans="1:7" ht="15" customHeight="1" x14ac:dyDescent="0.3">
      <c r="A46" s="89"/>
      <c r="B46" s="105">
        <v>40</v>
      </c>
      <c r="C46" s="106"/>
      <c r="D46" s="107"/>
      <c r="E46" s="107"/>
      <c r="F46" s="108"/>
      <c r="G46" s="111">
        <f t="shared" si="0"/>
        <v>2787616</v>
      </c>
    </row>
    <row r="47" spans="1:7" ht="15" customHeight="1" x14ac:dyDescent="0.3">
      <c r="A47" s="89"/>
      <c r="B47" s="105">
        <v>41</v>
      </c>
      <c r="C47" s="106"/>
      <c r="D47" s="107"/>
      <c r="E47" s="107"/>
      <c r="F47" s="108"/>
      <c r="G47" s="111">
        <f t="shared" si="0"/>
        <v>2787616</v>
      </c>
    </row>
    <row r="48" spans="1:7" ht="15" customHeight="1" x14ac:dyDescent="0.3">
      <c r="A48" s="89"/>
      <c r="B48" s="110">
        <v>42</v>
      </c>
      <c r="C48" s="106"/>
      <c r="D48" s="107"/>
      <c r="E48" s="107"/>
      <c r="F48" s="108"/>
      <c r="G48" s="111">
        <f t="shared" si="0"/>
        <v>2787616</v>
      </c>
    </row>
    <row r="49" spans="1:8" ht="14.4" x14ac:dyDescent="0.3">
      <c r="A49" s="89"/>
      <c r="B49" s="112">
        <v>43</v>
      </c>
      <c r="C49" s="106"/>
      <c r="D49" s="107"/>
      <c r="E49" s="107"/>
      <c r="F49" s="108"/>
      <c r="G49" s="111">
        <f t="shared" si="0"/>
        <v>2787616</v>
      </c>
    </row>
    <row r="50" spans="1:8" ht="15" customHeight="1" x14ac:dyDescent="0.3">
      <c r="A50" s="89"/>
      <c r="B50" s="105">
        <v>44</v>
      </c>
      <c r="C50" s="106"/>
      <c r="D50" s="107"/>
      <c r="E50" s="107"/>
      <c r="F50" s="108"/>
      <c r="G50" s="111">
        <f t="shared" si="0"/>
        <v>2787616</v>
      </c>
    </row>
    <row r="51" spans="1:8" ht="15" customHeight="1" x14ac:dyDescent="0.3">
      <c r="A51" s="89"/>
      <c r="B51" s="105">
        <v>45</v>
      </c>
      <c r="C51" s="106"/>
      <c r="D51" s="107"/>
      <c r="E51" s="107"/>
      <c r="F51" s="108"/>
      <c r="G51" s="111">
        <f t="shared" si="0"/>
        <v>2787616</v>
      </c>
    </row>
    <row r="52" spans="1:8" ht="15" customHeight="1" x14ac:dyDescent="0.3">
      <c r="A52" s="89"/>
      <c r="B52" s="110">
        <v>46</v>
      </c>
      <c r="C52" s="106"/>
      <c r="D52" s="107"/>
      <c r="E52" s="107"/>
      <c r="F52" s="108"/>
      <c r="G52" s="111">
        <f t="shared" si="0"/>
        <v>2787616</v>
      </c>
    </row>
    <row r="53" spans="1:8" ht="15" customHeight="1" x14ac:dyDescent="0.3">
      <c r="A53" s="89"/>
      <c r="B53" s="112">
        <v>47</v>
      </c>
      <c r="C53" s="106"/>
      <c r="D53" s="107"/>
      <c r="E53" s="107"/>
      <c r="F53" s="108"/>
      <c r="G53" s="111">
        <f t="shared" si="0"/>
        <v>2787616</v>
      </c>
    </row>
    <row r="54" spans="1:8" ht="15" customHeight="1" x14ac:dyDescent="0.3">
      <c r="A54" s="89"/>
      <c r="B54" s="105">
        <v>48</v>
      </c>
      <c r="C54" s="106"/>
      <c r="D54" s="107"/>
      <c r="E54" s="107"/>
      <c r="F54" s="108"/>
      <c r="G54" s="111">
        <f t="shared" si="0"/>
        <v>2787616</v>
      </c>
    </row>
    <row r="55" spans="1:8" s="104" customFormat="1" ht="15" customHeight="1" x14ac:dyDescent="0.3">
      <c r="A55" s="96"/>
      <c r="B55" s="105">
        <v>49</v>
      </c>
      <c r="C55" s="106"/>
      <c r="D55" s="107"/>
      <c r="E55" s="107"/>
      <c r="F55" s="108"/>
      <c r="G55" s="111">
        <f t="shared" si="0"/>
        <v>2787616</v>
      </c>
      <c r="H55" s="95"/>
    </row>
    <row r="56" spans="1:8" ht="15" customHeight="1" x14ac:dyDescent="0.3">
      <c r="A56" s="89"/>
      <c r="B56" s="110">
        <v>50</v>
      </c>
      <c r="C56" s="106"/>
      <c r="D56" s="107"/>
      <c r="E56" s="107"/>
      <c r="F56" s="108"/>
      <c r="G56" s="111">
        <f t="shared" si="0"/>
        <v>2787616</v>
      </c>
    </row>
    <row r="57" spans="1:8" ht="15" customHeight="1" x14ac:dyDescent="0.3">
      <c r="A57" s="89"/>
      <c r="B57" s="112">
        <v>51</v>
      </c>
      <c r="C57" s="106"/>
      <c r="D57" s="107"/>
      <c r="E57" s="107"/>
      <c r="F57" s="108"/>
      <c r="G57" s="111">
        <f t="shared" si="0"/>
        <v>2787616</v>
      </c>
    </row>
    <row r="58" spans="1:8" ht="15" customHeight="1" x14ac:dyDescent="0.3">
      <c r="A58" s="89"/>
      <c r="B58" s="105">
        <v>52</v>
      </c>
      <c r="C58" s="106"/>
      <c r="D58" s="107"/>
      <c r="E58" s="107"/>
      <c r="F58" s="108"/>
      <c r="G58" s="111">
        <f>SUM(G57,F58)</f>
        <v>2787616</v>
      </c>
    </row>
    <row r="59" spans="1:8" ht="14.4" x14ac:dyDescent="0.3">
      <c r="A59" s="89"/>
      <c r="B59" s="89"/>
      <c r="C59" s="90"/>
      <c r="D59" s="115"/>
      <c r="E59" s="116"/>
      <c r="F59" s="117"/>
      <c r="G59" s="118"/>
    </row>
    <row r="60" spans="1:8" ht="14.4" x14ac:dyDescent="0.3">
      <c r="A60" s="89"/>
      <c r="B60" s="89"/>
      <c r="C60" s="90"/>
      <c r="D60" s="115"/>
      <c r="E60" s="116"/>
      <c r="F60" s="117"/>
      <c r="G60" s="118"/>
    </row>
    <row r="61" spans="1:8" ht="14.4" x14ac:dyDescent="0.3">
      <c r="A61" s="89"/>
      <c r="B61" s="89"/>
      <c r="C61" s="90"/>
      <c r="D61" s="115"/>
      <c r="E61" s="116"/>
      <c r="F61" s="117"/>
      <c r="G61" s="118"/>
    </row>
    <row r="62" spans="1:8" ht="14.4" x14ac:dyDescent="0.3">
      <c r="A62" s="89"/>
      <c r="B62" s="89"/>
      <c r="C62" s="90"/>
      <c r="D62" s="115"/>
      <c r="E62" s="116"/>
      <c r="F62" s="117"/>
      <c r="G62" s="118"/>
    </row>
    <row r="63" spans="1:8" ht="14.4" x14ac:dyDescent="0.3">
      <c r="A63" s="89"/>
      <c r="B63" s="89"/>
      <c r="C63" s="90"/>
      <c r="D63" s="115"/>
      <c r="E63" s="116"/>
      <c r="F63" s="117"/>
      <c r="G63" s="118"/>
    </row>
    <row r="64" spans="1:8" x14ac:dyDescent="0.25">
      <c r="D64" s="120"/>
      <c r="E64" s="121"/>
      <c r="F64" s="122"/>
      <c r="G64" s="123"/>
    </row>
    <row r="65" spans="4:7" x14ac:dyDescent="0.25">
      <c r="D65" s="120"/>
      <c r="E65" s="121"/>
      <c r="F65" s="122"/>
      <c r="G65" s="123"/>
    </row>
    <row r="66" spans="4:7" x14ac:dyDescent="0.25">
      <c r="D66" s="120"/>
      <c r="E66" s="121"/>
      <c r="F66" s="122"/>
      <c r="G66" s="123"/>
    </row>
    <row r="67" spans="4:7" x14ac:dyDescent="0.25">
      <c r="D67" s="120"/>
      <c r="E67" s="121"/>
      <c r="F67" s="122"/>
      <c r="G67" s="123"/>
    </row>
    <row r="68" spans="4:7" x14ac:dyDescent="0.25">
      <c r="D68" s="120"/>
      <c r="E68" s="121"/>
      <c r="F68" s="122"/>
      <c r="G68" s="123"/>
    </row>
    <row r="69" spans="4:7" x14ac:dyDescent="0.25">
      <c r="D69" s="120"/>
      <c r="E69" s="121"/>
      <c r="F69" s="122"/>
      <c r="G69" s="123"/>
    </row>
    <row r="70" spans="4:7" x14ac:dyDescent="0.25">
      <c r="D70" s="120"/>
      <c r="E70" s="121"/>
      <c r="F70" s="122"/>
      <c r="G70" s="123"/>
    </row>
    <row r="71" spans="4:7" x14ac:dyDescent="0.25">
      <c r="D71" s="120"/>
      <c r="E71" s="121"/>
      <c r="F71" s="122"/>
      <c r="G71" s="123"/>
    </row>
    <row r="72" spans="4:7" x14ac:dyDescent="0.25">
      <c r="D72" s="120"/>
      <c r="E72" s="121"/>
      <c r="F72" s="122"/>
      <c r="G72" s="123"/>
    </row>
    <row r="73" spans="4:7" x14ac:dyDescent="0.25">
      <c r="D73" s="120"/>
      <c r="E73" s="121"/>
      <c r="F73" s="122"/>
      <c r="G73" s="123"/>
    </row>
    <row r="74" spans="4:7" x14ac:dyDescent="0.25">
      <c r="D74" s="120"/>
      <c r="E74" s="121"/>
      <c r="F74" s="122"/>
      <c r="G74" s="123"/>
    </row>
    <row r="75" spans="4:7" x14ac:dyDescent="0.25">
      <c r="D75" s="120"/>
      <c r="E75" s="121"/>
      <c r="F75" s="122"/>
      <c r="G75" s="123"/>
    </row>
    <row r="76" spans="4:7" x14ac:dyDescent="0.25">
      <c r="D76" s="120"/>
      <c r="E76" s="121"/>
      <c r="F76" s="122"/>
      <c r="G76" s="123"/>
    </row>
    <row r="77" spans="4:7" x14ac:dyDescent="0.25">
      <c r="D77" s="120"/>
      <c r="E77" s="121"/>
      <c r="F77" s="122"/>
      <c r="G77" s="123"/>
    </row>
    <row r="78" spans="4:7" x14ac:dyDescent="0.25">
      <c r="D78" s="120"/>
      <c r="E78" s="121"/>
      <c r="F78" s="122"/>
      <c r="G78" s="123"/>
    </row>
    <row r="79" spans="4:7" x14ac:dyDescent="0.25">
      <c r="D79" s="120"/>
      <c r="E79" s="121"/>
      <c r="F79" s="122"/>
      <c r="G79" s="123"/>
    </row>
    <row r="80" spans="4:7" x14ac:dyDescent="0.25">
      <c r="D80" s="120"/>
      <c r="E80" s="121"/>
      <c r="F80" s="122"/>
      <c r="G80" s="123"/>
    </row>
    <row r="81" spans="4:7" x14ac:dyDescent="0.25">
      <c r="D81" s="120"/>
      <c r="E81" s="121"/>
      <c r="F81" s="122"/>
      <c r="G81" s="123"/>
    </row>
    <row r="82" spans="4:7" x14ac:dyDescent="0.25">
      <c r="D82" s="120"/>
      <c r="E82" s="121"/>
      <c r="F82" s="122"/>
      <c r="G82" s="123"/>
    </row>
    <row r="83" spans="4:7" x14ac:dyDescent="0.25">
      <c r="D83" s="120"/>
      <c r="E83" s="121"/>
      <c r="F83" s="122"/>
      <c r="G83" s="123"/>
    </row>
    <row r="84" spans="4:7" x14ac:dyDescent="0.25">
      <c r="D84" s="120"/>
      <c r="E84" s="121"/>
      <c r="F84" s="122"/>
      <c r="G84" s="123"/>
    </row>
    <row r="85" spans="4:7" x14ac:dyDescent="0.25">
      <c r="D85" s="120"/>
      <c r="E85" s="121"/>
      <c r="F85" s="122"/>
      <c r="G85" s="123"/>
    </row>
    <row r="86" spans="4:7" x14ac:dyDescent="0.25">
      <c r="D86" s="120"/>
      <c r="E86" s="121"/>
      <c r="F86" s="122"/>
      <c r="G86" s="123"/>
    </row>
    <row r="87" spans="4:7" x14ac:dyDescent="0.25">
      <c r="D87" s="120"/>
      <c r="E87" s="121"/>
      <c r="F87" s="122"/>
      <c r="G87" s="123"/>
    </row>
    <row r="88" spans="4:7" x14ac:dyDescent="0.25">
      <c r="D88" s="120"/>
      <c r="E88" s="121"/>
      <c r="F88" s="122"/>
      <c r="G88" s="123"/>
    </row>
    <row r="89" spans="4:7" x14ac:dyDescent="0.25">
      <c r="D89" s="120"/>
      <c r="E89" s="121"/>
      <c r="F89" s="122"/>
      <c r="G89" s="123"/>
    </row>
  </sheetData>
  <mergeCells count="3">
    <mergeCell ref="B2:G2"/>
    <mergeCell ref="D3:G3"/>
    <mergeCell ref="B6:G6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E79"/>
  <sheetViews>
    <sheetView showGridLines="0" showWhiteSpace="0" zoomScaleNormal="100" workbookViewId="0">
      <pane xSplit="3" ySplit="3" topLeftCell="Z6" activePane="bottomRight" state="frozen"/>
      <selection pane="topRight" activeCell="D1" sqref="D1"/>
      <selection pane="bottomLeft" activeCell="A4" sqref="A4"/>
      <selection pane="bottomRight" activeCell="AF16" sqref="AF16"/>
    </sheetView>
  </sheetViews>
  <sheetFormatPr defaultColWidth="9.109375" defaultRowHeight="12" x14ac:dyDescent="0.25"/>
  <cols>
    <col min="1" max="1" width="9" style="95" customWidth="1"/>
    <col min="2" max="2" width="53.33203125" style="95" bestFit="1" customWidth="1"/>
    <col min="3" max="3" width="21.77734375" style="222" bestFit="1" customWidth="1"/>
    <col min="4" max="6" width="12.21875" style="95" hidden="1" customWidth="1"/>
    <col min="7" max="9" width="14.44140625" style="128" bestFit="1" customWidth="1"/>
    <col min="10" max="12" width="14.44140625" style="129" bestFit="1" customWidth="1"/>
    <col min="13" max="14" width="16.6640625" style="129" bestFit="1" customWidth="1"/>
    <col min="15" max="15" width="9.109375" style="114"/>
    <col min="16" max="16" width="13" style="114" bestFit="1" customWidth="1"/>
    <col min="17" max="19" width="8.44140625" style="114" bestFit="1" customWidth="1"/>
    <col min="20" max="20" width="11.109375" style="130" bestFit="1" customWidth="1"/>
    <col min="21" max="21" width="14.88671875" style="130" bestFit="1" customWidth="1"/>
    <col min="22" max="23" width="11.109375" style="130" bestFit="1" customWidth="1"/>
    <col min="24" max="24" width="11.77734375" style="130" bestFit="1" customWidth="1"/>
    <col min="25" max="25" width="13.109375" style="130" bestFit="1" customWidth="1"/>
    <col min="26" max="26" width="11.77734375" style="130" bestFit="1" customWidth="1"/>
    <col min="27" max="27" width="14.109375" style="114" bestFit="1" customWidth="1"/>
    <col min="28" max="28" width="17.88671875" style="114" bestFit="1" customWidth="1"/>
    <col min="29" max="29" width="15.33203125" style="114" bestFit="1" customWidth="1"/>
    <col min="30" max="30" width="16" style="114" bestFit="1" customWidth="1"/>
    <col min="31" max="31" width="9.109375" style="114"/>
    <col min="32" max="16384" width="9.109375" style="95"/>
  </cols>
  <sheetData>
    <row r="2" spans="2:31" ht="34.799999999999997" customHeight="1" thickBot="1" x14ac:dyDescent="0.35">
      <c r="B2" s="247" t="s">
        <v>40</v>
      </c>
      <c r="C2" s="248"/>
      <c r="D2" s="248"/>
      <c r="E2" s="248"/>
      <c r="F2" s="248"/>
      <c r="G2" s="248"/>
      <c r="P2" s="130" t="s">
        <v>68</v>
      </c>
      <c r="U2" s="232" t="s">
        <v>68</v>
      </c>
    </row>
    <row r="3" spans="2:31" s="143" customFormat="1" ht="33" customHeight="1" x14ac:dyDescent="0.25">
      <c r="B3" s="131" t="s">
        <v>22</v>
      </c>
      <c r="C3" s="132" t="s">
        <v>23</v>
      </c>
      <c r="D3" s="133" t="s">
        <v>41</v>
      </c>
      <c r="E3" s="133" t="s">
        <v>42</v>
      </c>
      <c r="F3" s="134" t="s">
        <v>43</v>
      </c>
      <c r="G3" s="135" t="s">
        <v>44</v>
      </c>
      <c r="H3" s="135" t="s">
        <v>45</v>
      </c>
      <c r="I3" s="135" t="s">
        <v>46</v>
      </c>
      <c r="J3" s="136" t="s">
        <v>47</v>
      </c>
      <c r="K3" s="136" t="s">
        <v>63</v>
      </c>
      <c r="L3" s="137" t="s">
        <v>69</v>
      </c>
      <c r="M3" s="136" t="s">
        <v>80</v>
      </c>
      <c r="N3" s="138" t="s">
        <v>49</v>
      </c>
      <c r="O3" s="139"/>
      <c r="P3" s="140" t="s">
        <v>44</v>
      </c>
      <c r="Q3" s="140" t="s">
        <v>45</v>
      </c>
      <c r="R3" s="140" t="s">
        <v>46</v>
      </c>
      <c r="S3" s="140" t="s">
        <v>47</v>
      </c>
      <c r="T3" s="141" t="s">
        <v>48</v>
      </c>
      <c r="U3" s="141" t="str">
        <f>L3</f>
        <v>2026/27</v>
      </c>
      <c r="V3" s="141" t="s">
        <v>73</v>
      </c>
      <c r="W3" s="141" t="s">
        <v>79</v>
      </c>
      <c r="X3" s="141" t="s">
        <v>66</v>
      </c>
      <c r="Y3" s="141" t="s">
        <v>60</v>
      </c>
      <c r="Z3" s="141" t="s">
        <v>67</v>
      </c>
      <c r="AA3" s="142" t="s">
        <v>74</v>
      </c>
      <c r="AB3" s="142" t="s">
        <v>71</v>
      </c>
      <c r="AC3" s="142" t="s">
        <v>72</v>
      </c>
      <c r="AD3" s="141" t="s">
        <v>70</v>
      </c>
      <c r="AE3" s="139"/>
    </row>
    <row r="4" spans="2:31" ht="14.4" x14ac:dyDescent="0.3">
      <c r="B4" s="130">
        <v>1</v>
      </c>
      <c r="C4" s="230" t="str">
        <f>'Soybeans 2026_2027'!C7</f>
        <v>28/02 - 06/03/2026</v>
      </c>
      <c r="D4" s="144">
        <v>0</v>
      </c>
      <c r="E4" s="145">
        <v>804</v>
      </c>
      <c r="F4" s="145">
        <f>'Soybeans 2020_2021'!F7</f>
        <v>895</v>
      </c>
      <c r="G4" s="146">
        <f>'Soybeans 2021_2022'!G7</f>
        <v>1173</v>
      </c>
      <c r="H4" s="146">
        <f>'Soybeans 2022_2023'!F7</f>
        <v>922</v>
      </c>
      <c r="I4" s="146">
        <f>'Soybeans 2023_2024'!F7</f>
        <v>1167</v>
      </c>
      <c r="J4" s="147">
        <f>'Soybeans 2024_2025'!F7</f>
        <v>3487</v>
      </c>
      <c r="K4" s="147">
        <f>'Soybeans 2025_2026'!F7</f>
        <v>1338</v>
      </c>
      <c r="L4" s="147">
        <f>'Soybeans 2026_2027'!G7</f>
        <v>2684</v>
      </c>
      <c r="M4" s="147">
        <f>AVERAGE(I4:K4)</f>
        <v>1997.3333333333333</v>
      </c>
      <c r="N4" s="148">
        <f t="shared" ref="N4:N35" si="0">AVERAGE(G4:K4)</f>
        <v>1617.4</v>
      </c>
      <c r="P4" s="149">
        <f>G4</f>
        <v>1173</v>
      </c>
      <c r="Q4" s="149">
        <f>H4</f>
        <v>922</v>
      </c>
      <c r="R4" s="149">
        <f>I4</f>
        <v>1167</v>
      </c>
      <c r="S4" s="149">
        <f>J4</f>
        <v>3487</v>
      </c>
      <c r="T4" s="150">
        <f>K4</f>
        <v>1338</v>
      </c>
      <c r="U4" s="150">
        <f>'Soybeans 2026_2027'!G7</f>
        <v>2684</v>
      </c>
      <c r="V4" s="150">
        <f>N4</f>
        <v>1617.4</v>
      </c>
      <c r="W4" s="150">
        <f>Table3[[#This Row],[3-year ave]]</f>
        <v>1997.3333333333333</v>
      </c>
      <c r="X4" s="150">
        <v>1840290</v>
      </c>
      <c r="Y4" s="150">
        <v>2753125</v>
      </c>
      <c r="Z4" s="150">
        <v>3010175</v>
      </c>
      <c r="AA4" s="149">
        <f>U4-V4</f>
        <v>1066.5999999999999</v>
      </c>
      <c r="AB4" s="149">
        <f>L4</f>
        <v>2684</v>
      </c>
      <c r="AC4" s="149">
        <f>L4-K4</f>
        <v>1346</v>
      </c>
      <c r="AD4" s="149">
        <f>Z4-U4</f>
        <v>3007491</v>
      </c>
    </row>
    <row r="5" spans="2:31" ht="14.4" x14ac:dyDescent="0.3">
      <c r="B5" s="130">
        <v>2</v>
      </c>
      <c r="C5" s="230" t="str">
        <f>'Soybeans 2026_2027'!C8</f>
        <v>07/03 - 13/03/2026</v>
      </c>
      <c r="D5" s="151">
        <v>0</v>
      </c>
      <c r="E5" s="152">
        <v>1273</v>
      </c>
      <c r="F5" s="152">
        <f>'Soybeans 2020_2021'!F8</f>
        <v>1057</v>
      </c>
      <c r="G5" s="146">
        <f>'Soybeans 2021_2022'!F8</f>
        <v>9522</v>
      </c>
      <c r="H5" s="146">
        <f>'Soybeans 2022_2023'!F8</f>
        <v>2165</v>
      </c>
      <c r="I5" s="146">
        <f>'Soybeans 2023_2024'!F8</f>
        <v>3001</v>
      </c>
      <c r="J5" s="147">
        <f>'Soybeans 2024_2025'!F8</f>
        <v>11695</v>
      </c>
      <c r="K5" s="147">
        <f>'Soybeans 2025_2026'!F8</f>
        <v>6718</v>
      </c>
      <c r="L5" s="147">
        <f>'Soybeans 2026_2027'!G8</f>
        <v>15779</v>
      </c>
      <c r="M5" s="147">
        <f t="shared" ref="M5:M56" si="1">AVERAGE(I5:K5)</f>
        <v>7138</v>
      </c>
      <c r="N5" s="148">
        <f t="shared" si="0"/>
        <v>6620.2</v>
      </c>
      <c r="P5" s="149">
        <f t="shared" ref="P5:P36" si="2">G4+G5</f>
        <v>10695</v>
      </c>
      <c r="Q5" s="149">
        <f t="shared" ref="Q5:Q36" si="3">H4+H5</f>
        <v>3087</v>
      </c>
      <c r="R5" s="149">
        <f t="shared" ref="R5:R36" si="4">I4+I5</f>
        <v>4168</v>
      </c>
      <c r="S5" s="149">
        <f t="shared" ref="S5:S36" si="5">J4+J5</f>
        <v>15182</v>
      </c>
      <c r="T5" s="150">
        <f t="shared" ref="T5:T36" si="6">T4+K5</f>
        <v>8056</v>
      </c>
      <c r="U5" s="150">
        <f>'Soybeans 2026_2027'!G8</f>
        <v>15779</v>
      </c>
      <c r="V5" s="150">
        <f t="shared" ref="V5:V36" si="7">V4+N5</f>
        <v>8237.6</v>
      </c>
      <c r="W5" s="150">
        <f>Table3[[#This Row],[3-year ave]]+W4</f>
        <v>9135.3333333333339</v>
      </c>
      <c r="X5" s="150">
        <v>1840290</v>
      </c>
      <c r="Y5" s="150">
        <v>2753125</v>
      </c>
      <c r="Z5" s="150">
        <v>3010175</v>
      </c>
      <c r="AA5" s="149">
        <f t="shared" ref="AA5:AA22" si="8">U5-V5</f>
        <v>7541.4</v>
      </c>
      <c r="AB5" s="149">
        <f t="shared" ref="AB5:AB19" si="9">U5-U4</f>
        <v>13095</v>
      </c>
      <c r="AC5" s="149">
        <f t="shared" ref="AC5:AC19" si="10">U5-T5</f>
        <v>7723</v>
      </c>
      <c r="AD5" s="149">
        <f t="shared" ref="AD5:AD20" si="11">Z5-U5</f>
        <v>2994396</v>
      </c>
    </row>
    <row r="6" spans="2:31" ht="14.4" x14ac:dyDescent="0.3">
      <c r="B6" s="130">
        <v>3</v>
      </c>
      <c r="C6" s="230" t="str">
        <f>'Soybeans 2026_2027'!C9</f>
        <v>14/03 - 20/03/2026</v>
      </c>
      <c r="D6" s="151">
        <v>0</v>
      </c>
      <c r="E6" s="152">
        <v>1907</v>
      </c>
      <c r="F6" s="152">
        <f>'Soybeans 2020_2021'!F9</f>
        <v>2752</v>
      </c>
      <c r="G6" s="146">
        <f>'Soybeans 2021_2022'!F9</f>
        <v>31395</v>
      </c>
      <c r="H6" s="146">
        <f>'Soybeans 2022_2023'!F9</f>
        <v>4202</v>
      </c>
      <c r="I6" s="146">
        <f>'Soybeans 2023_2024'!F9</f>
        <v>7492</v>
      </c>
      <c r="J6" s="147">
        <f>'Soybeans 2024_2025'!F9</f>
        <v>52408</v>
      </c>
      <c r="K6" s="147">
        <f>'Soybeans 2025_2026'!F9</f>
        <v>6838</v>
      </c>
      <c r="L6" s="147">
        <f>'Soybeans 2026_2027'!G9</f>
        <v>37785</v>
      </c>
      <c r="M6" s="147">
        <f t="shared" si="1"/>
        <v>22246</v>
      </c>
      <c r="N6" s="148">
        <f t="shared" si="0"/>
        <v>20467</v>
      </c>
      <c r="P6" s="149">
        <f t="shared" si="2"/>
        <v>40917</v>
      </c>
      <c r="Q6" s="149">
        <f t="shared" si="3"/>
        <v>6367</v>
      </c>
      <c r="R6" s="149">
        <f t="shared" si="4"/>
        <v>10493</v>
      </c>
      <c r="S6" s="149">
        <f t="shared" si="5"/>
        <v>64103</v>
      </c>
      <c r="T6" s="150">
        <f t="shared" si="6"/>
        <v>14894</v>
      </c>
      <c r="U6" s="150">
        <f>'Soybeans 2026_2027'!G9</f>
        <v>37785</v>
      </c>
      <c r="V6" s="150">
        <f t="shared" si="7"/>
        <v>28704.6</v>
      </c>
      <c r="W6" s="150">
        <f>Table3[[#This Row],[3-year ave]]+W5</f>
        <v>31381.333333333336</v>
      </c>
      <c r="X6" s="150">
        <v>1840290</v>
      </c>
      <c r="Y6" s="150">
        <v>2753125</v>
      </c>
      <c r="Z6" s="150">
        <v>3010175</v>
      </c>
      <c r="AA6" s="149">
        <f t="shared" si="8"/>
        <v>9080.4000000000015</v>
      </c>
      <c r="AB6" s="149">
        <f t="shared" si="9"/>
        <v>22006</v>
      </c>
      <c r="AC6" s="149">
        <f t="shared" si="10"/>
        <v>22891</v>
      </c>
      <c r="AD6" s="149">
        <f t="shared" si="11"/>
        <v>2972390</v>
      </c>
    </row>
    <row r="7" spans="2:31" ht="14.4" x14ac:dyDescent="0.3">
      <c r="B7" s="130">
        <v>4</v>
      </c>
      <c r="C7" s="230" t="str">
        <f>'Soybeans 2026_2027'!C10</f>
        <v>21/03 - 27/03/2026</v>
      </c>
      <c r="D7" s="151">
        <v>0</v>
      </c>
      <c r="E7" s="152">
        <v>5548</v>
      </c>
      <c r="F7" s="152">
        <f>'Soybeans 2020_2021'!F10</f>
        <v>28422</v>
      </c>
      <c r="G7" s="146">
        <f>'Soybeans 2021_2022'!F10</f>
        <v>98441</v>
      </c>
      <c r="H7" s="146">
        <f>'Soybeans 2022_2023'!F10</f>
        <v>80023</v>
      </c>
      <c r="I7" s="146">
        <f>'Soybeans 2023_2024'!F10</f>
        <v>18266</v>
      </c>
      <c r="J7" s="147">
        <f>'Soybeans 2024_2025'!F10</f>
        <v>76558</v>
      </c>
      <c r="K7" s="147">
        <f>'Soybeans 2025_2026'!F10</f>
        <v>46790</v>
      </c>
      <c r="L7" s="147">
        <f>'Soybeans 2026_2027'!G10</f>
        <v>53822</v>
      </c>
      <c r="M7" s="147">
        <f t="shared" si="1"/>
        <v>47204.666666666664</v>
      </c>
      <c r="N7" s="148">
        <f t="shared" si="0"/>
        <v>64015.6</v>
      </c>
      <c r="P7" s="149">
        <f t="shared" si="2"/>
        <v>129836</v>
      </c>
      <c r="Q7" s="149">
        <f t="shared" si="3"/>
        <v>84225</v>
      </c>
      <c r="R7" s="149">
        <f t="shared" si="4"/>
        <v>25758</v>
      </c>
      <c r="S7" s="149">
        <f t="shared" si="5"/>
        <v>128966</v>
      </c>
      <c r="T7" s="150">
        <f t="shared" si="6"/>
        <v>61684</v>
      </c>
      <c r="U7" s="150">
        <f>'Soybeans 2026_2027'!G10</f>
        <v>53822</v>
      </c>
      <c r="V7" s="150">
        <f t="shared" si="7"/>
        <v>92720.2</v>
      </c>
      <c r="W7" s="150">
        <f>Table3[[#This Row],[3-year ave]]+W6</f>
        <v>78586</v>
      </c>
      <c r="X7" s="150">
        <v>1840290</v>
      </c>
      <c r="Y7" s="150">
        <v>2753125</v>
      </c>
      <c r="Z7" s="150">
        <v>3010175</v>
      </c>
      <c r="AA7" s="149">
        <f t="shared" si="8"/>
        <v>-38898.199999999997</v>
      </c>
      <c r="AB7" s="149">
        <f t="shared" si="9"/>
        <v>16037</v>
      </c>
      <c r="AC7" s="149">
        <f t="shared" si="10"/>
        <v>-7862</v>
      </c>
      <c r="AD7" s="149">
        <f t="shared" si="11"/>
        <v>2956353</v>
      </c>
    </row>
    <row r="8" spans="2:31" ht="14.4" x14ac:dyDescent="0.3">
      <c r="B8" s="130">
        <v>5</v>
      </c>
      <c r="C8" s="230" t="str">
        <f>'Soybeans 2026_2027'!C11</f>
        <v>28/03 - 03/04/2026</v>
      </c>
      <c r="D8" s="151">
        <v>19024</v>
      </c>
      <c r="E8" s="152">
        <v>31781</v>
      </c>
      <c r="F8" s="152">
        <f>'Soybeans 2020_2021'!F11</f>
        <v>9486</v>
      </c>
      <c r="G8" s="146">
        <f>'Soybeans 2021_2022'!F11</f>
        <v>38243</v>
      </c>
      <c r="H8" s="146">
        <f>'Soybeans 2022_2023'!F11</f>
        <v>13581</v>
      </c>
      <c r="I8" s="146">
        <f>'Soybeans 2023_2024'!F11</f>
        <v>33815</v>
      </c>
      <c r="J8" s="147">
        <f>'Soybeans 2024_2025'!F11</f>
        <v>62369</v>
      </c>
      <c r="K8" s="147">
        <f>'Soybeans 2025_2026'!F11</f>
        <v>30959</v>
      </c>
      <c r="L8" s="147">
        <f>'Soybeans 2026_2027'!G11</f>
        <v>117432</v>
      </c>
      <c r="M8" s="147">
        <f t="shared" si="1"/>
        <v>42381</v>
      </c>
      <c r="N8" s="148">
        <f t="shared" si="0"/>
        <v>35793.4</v>
      </c>
      <c r="P8" s="149">
        <f t="shared" si="2"/>
        <v>136684</v>
      </c>
      <c r="Q8" s="149">
        <f t="shared" si="3"/>
        <v>93604</v>
      </c>
      <c r="R8" s="149">
        <f t="shared" si="4"/>
        <v>52081</v>
      </c>
      <c r="S8" s="149">
        <f t="shared" si="5"/>
        <v>138927</v>
      </c>
      <c r="T8" s="150">
        <f t="shared" si="6"/>
        <v>92643</v>
      </c>
      <c r="U8" s="150">
        <f>'Soybeans 2026_2027'!G11</f>
        <v>117432</v>
      </c>
      <c r="V8" s="150">
        <f t="shared" si="7"/>
        <v>128513.60000000001</v>
      </c>
      <c r="W8" s="150">
        <f>Table3[[#This Row],[3-year ave]]+W7</f>
        <v>120967</v>
      </c>
      <c r="X8" s="150">
        <v>1840290</v>
      </c>
      <c r="Y8" s="150">
        <v>2753125</v>
      </c>
      <c r="Z8" s="150">
        <v>3010175</v>
      </c>
      <c r="AA8" s="149">
        <f t="shared" si="8"/>
        <v>-11081.600000000006</v>
      </c>
      <c r="AB8" s="149">
        <f t="shared" si="9"/>
        <v>63610</v>
      </c>
      <c r="AC8" s="149">
        <f t="shared" si="10"/>
        <v>24789</v>
      </c>
      <c r="AD8" s="149">
        <f t="shared" si="11"/>
        <v>2892743</v>
      </c>
    </row>
    <row r="9" spans="2:31" ht="14.4" x14ac:dyDescent="0.3">
      <c r="B9" s="130">
        <v>6</v>
      </c>
      <c r="C9" s="230" t="str">
        <f>'Soybeans 2026_2027'!C12</f>
        <v>04/04 - 10/04/2026</v>
      </c>
      <c r="D9" s="151">
        <v>0</v>
      </c>
      <c r="E9" s="152">
        <v>32429</v>
      </c>
      <c r="F9" s="152">
        <f>'Soybeans 2020_2021'!F12</f>
        <v>24065</v>
      </c>
      <c r="G9" s="146">
        <f>'Soybeans 2021_2022'!F12</f>
        <v>189173</v>
      </c>
      <c r="H9" s="146">
        <f>'Soybeans 2022_2023'!F12</f>
        <v>48776</v>
      </c>
      <c r="I9" s="146">
        <f>'Soybeans 2023_2024'!F12</f>
        <v>63611</v>
      </c>
      <c r="J9" s="147">
        <f>'Soybeans 2024_2025'!F12</f>
        <v>86857</v>
      </c>
      <c r="K9" s="147">
        <f>'Soybeans 2025_2026'!F12</f>
        <v>25491</v>
      </c>
      <c r="L9" s="147">
        <f>'Soybeans 2026_2027'!G12</f>
        <v>265722</v>
      </c>
      <c r="M9" s="147">
        <f t="shared" si="1"/>
        <v>58653</v>
      </c>
      <c r="N9" s="148">
        <f t="shared" si="0"/>
        <v>82781.600000000006</v>
      </c>
      <c r="P9" s="149">
        <f t="shared" si="2"/>
        <v>227416</v>
      </c>
      <c r="Q9" s="149">
        <f t="shared" si="3"/>
        <v>62357</v>
      </c>
      <c r="R9" s="149">
        <f t="shared" si="4"/>
        <v>97426</v>
      </c>
      <c r="S9" s="149">
        <f t="shared" si="5"/>
        <v>149226</v>
      </c>
      <c r="T9" s="150">
        <f t="shared" si="6"/>
        <v>118134</v>
      </c>
      <c r="U9" s="150">
        <f>'Soybeans 2026_2027'!G12</f>
        <v>265722</v>
      </c>
      <c r="V9" s="150">
        <f t="shared" si="7"/>
        <v>211295.2</v>
      </c>
      <c r="W9" s="150">
        <f>Table3[[#This Row],[3-year ave]]+W8</f>
        <v>179620</v>
      </c>
      <c r="X9" s="150">
        <v>1840290</v>
      </c>
      <c r="Y9" s="150">
        <v>2753125</v>
      </c>
      <c r="Z9" s="150">
        <v>3010175</v>
      </c>
      <c r="AA9" s="149">
        <f t="shared" si="8"/>
        <v>54426.799999999988</v>
      </c>
      <c r="AB9" s="149">
        <f t="shared" si="9"/>
        <v>148290</v>
      </c>
      <c r="AC9" s="149">
        <f t="shared" si="10"/>
        <v>147588</v>
      </c>
      <c r="AD9" s="149">
        <f t="shared" si="11"/>
        <v>2744453</v>
      </c>
    </row>
    <row r="10" spans="2:31" ht="14.4" x14ac:dyDescent="0.3">
      <c r="B10" s="130">
        <v>7</v>
      </c>
      <c r="C10" s="230" t="str">
        <f>'Soybeans 2026_2027'!C13</f>
        <v>11/04 - 17/04/2026</v>
      </c>
      <c r="D10" s="151">
        <v>0</v>
      </c>
      <c r="E10" s="152">
        <v>17473</v>
      </c>
      <c r="F10" s="152">
        <f>'Soybeans 2020_2021'!F13</f>
        <v>57865</v>
      </c>
      <c r="G10" s="146">
        <f>'Soybeans 2021_2022'!F13</f>
        <v>399038</v>
      </c>
      <c r="H10" s="146">
        <f>'Soybeans 2022_2023'!F13</f>
        <v>22914</v>
      </c>
      <c r="I10" s="146">
        <f>'Soybeans 2023_2024'!F13</f>
        <v>197234</v>
      </c>
      <c r="J10" s="147">
        <f>'Soybeans 2024_2025'!F13</f>
        <v>57301</v>
      </c>
      <c r="K10" s="147">
        <f>'Soybeans 2025_2026'!F13</f>
        <v>135059</v>
      </c>
      <c r="L10" s="147">
        <f>'Soybeans 2026_2027'!G13</f>
        <v>364196</v>
      </c>
      <c r="M10" s="147">
        <f t="shared" si="1"/>
        <v>129864.66666666667</v>
      </c>
      <c r="N10" s="148">
        <f t="shared" si="0"/>
        <v>162309.20000000001</v>
      </c>
      <c r="P10" s="149">
        <f t="shared" si="2"/>
        <v>588211</v>
      </c>
      <c r="Q10" s="149">
        <f t="shared" si="3"/>
        <v>71690</v>
      </c>
      <c r="R10" s="149">
        <f t="shared" si="4"/>
        <v>260845</v>
      </c>
      <c r="S10" s="149">
        <f t="shared" si="5"/>
        <v>144158</v>
      </c>
      <c r="T10" s="150">
        <f t="shared" si="6"/>
        <v>253193</v>
      </c>
      <c r="U10" s="150">
        <f>'Soybeans 2026_2027'!G13</f>
        <v>364196</v>
      </c>
      <c r="V10" s="150">
        <f t="shared" si="7"/>
        <v>373604.4</v>
      </c>
      <c r="W10" s="150">
        <f>Table3[[#This Row],[3-year ave]]+W9</f>
        <v>309484.66666666669</v>
      </c>
      <c r="X10" s="150">
        <v>1840290</v>
      </c>
      <c r="Y10" s="150">
        <v>2753125</v>
      </c>
      <c r="Z10" s="150">
        <v>3010175</v>
      </c>
      <c r="AA10" s="149">
        <f t="shared" si="8"/>
        <v>-9408.4000000000233</v>
      </c>
      <c r="AB10" s="149">
        <f t="shared" si="9"/>
        <v>98474</v>
      </c>
      <c r="AC10" s="149">
        <f t="shared" si="10"/>
        <v>111003</v>
      </c>
      <c r="AD10" s="149">
        <f t="shared" si="11"/>
        <v>2645979</v>
      </c>
    </row>
    <row r="11" spans="2:31" ht="15" customHeight="1" x14ac:dyDescent="0.3">
      <c r="B11" s="130">
        <v>8</v>
      </c>
      <c r="C11" s="230" t="str">
        <f>'Soybeans 2026_2027'!C14</f>
        <v>18/04 - 24/04/2026</v>
      </c>
      <c r="D11" s="151">
        <v>0</v>
      </c>
      <c r="E11" s="152">
        <v>81896</v>
      </c>
      <c r="F11" s="152">
        <f>'Soybeans 2020_2021'!F14</f>
        <v>274985</v>
      </c>
      <c r="G11" s="146">
        <f>'Soybeans 2021_2022'!F14</f>
        <v>343898</v>
      </c>
      <c r="H11" s="146">
        <f>'Soybeans 2022_2023'!F14</f>
        <v>66460</v>
      </c>
      <c r="I11" s="146">
        <f>'Soybeans 2023_2024'!F14</f>
        <v>502309</v>
      </c>
      <c r="J11" s="147">
        <f>'Soybeans 2024_2025'!F14</f>
        <v>184261</v>
      </c>
      <c r="K11" s="147">
        <f>'Soybeans 2025_2026'!F14</f>
        <v>101218</v>
      </c>
      <c r="L11" s="147">
        <f>'Soybeans 2026_2027'!G14</f>
        <v>440101</v>
      </c>
      <c r="M11" s="147">
        <f t="shared" si="1"/>
        <v>262596</v>
      </c>
      <c r="N11" s="148">
        <f t="shared" si="0"/>
        <v>239629.2</v>
      </c>
      <c r="P11" s="149">
        <f t="shared" si="2"/>
        <v>742936</v>
      </c>
      <c r="Q11" s="149">
        <f t="shared" si="3"/>
        <v>89374</v>
      </c>
      <c r="R11" s="149">
        <f t="shared" si="4"/>
        <v>699543</v>
      </c>
      <c r="S11" s="149">
        <f t="shared" si="5"/>
        <v>241562</v>
      </c>
      <c r="T11" s="150">
        <f t="shared" si="6"/>
        <v>354411</v>
      </c>
      <c r="U11" s="150">
        <f>'Soybeans 2026_2027'!G14</f>
        <v>440101</v>
      </c>
      <c r="V11" s="150">
        <f t="shared" si="7"/>
        <v>613233.60000000009</v>
      </c>
      <c r="W11" s="150">
        <f>Table3[[#This Row],[3-year ave]]+W10</f>
        <v>572080.66666666674</v>
      </c>
      <c r="X11" s="150">
        <v>1840290</v>
      </c>
      <c r="Y11" s="150">
        <v>2753125</v>
      </c>
      <c r="Z11" s="150">
        <v>3010175</v>
      </c>
      <c r="AA11" s="149">
        <f t="shared" si="8"/>
        <v>-173132.60000000009</v>
      </c>
      <c r="AB11" s="149">
        <f t="shared" si="9"/>
        <v>75905</v>
      </c>
      <c r="AC11" s="149">
        <f t="shared" si="10"/>
        <v>85690</v>
      </c>
      <c r="AD11" s="149">
        <f t="shared" si="11"/>
        <v>2570074</v>
      </c>
    </row>
    <row r="12" spans="2:31" ht="15" customHeight="1" x14ac:dyDescent="0.3">
      <c r="B12" s="130">
        <v>9</v>
      </c>
      <c r="C12" s="230" t="str">
        <f>'Soybeans 2026_2027'!C15</f>
        <v>25/04 - 01/05/2026</v>
      </c>
      <c r="D12" s="151">
        <v>376059</v>
      </c>
      <c r="E12" s="152">
        <v>135967</v>
      </c>
      <c r="F12" s="152">
        <f>'Soybeans 2020_2021'!F15</f>
        <v>9104</v>
      </c>
      <c r="G12" s="146">
        <f>'Soybeans 2021_2022'!F15</f>
        <v>322966</v>
      </c>
      <c r="H12" s="146">
        <f>'Soybeans 2022_2023'!F15</f>
        <v>233143</v>
      </c>
      <c r="I12" s="146">
        <f>'Soybeans 2023_2024'!F15</f>
        <v>579644</v>
      </c>
      <c r="J12" s="147">
        <f>'Soybeans 2024_2025'!F15</f>
        <v>370413</v>
      </c>
      <c r="K12" s="147">
        <f>'Soybeans 2025_2026'!F15</f>
        <v>197489</v>
      </c>
      <c r="L12" s="147">
        <f>'Soybeans 2026_2027'!G15</f>
        <v>583343</v>
      </c>
      <c r="M12" s="147">
        <f t="shared" si="1"/>
        <v>382515.33333333331</v>
      </c>
      <c r="N12" s="148">
        <f t="shared" si="0"/>
        <v>340731</v>
      </c>
      <c r="P12" s="149">
        <f t="shared" si="2"/>
        <v>666864</v>
      </c>
      <c r="Q12" s="149">
        <f t="shared" si="3"/>
        <v>299603</v>
      </c>
      <c r="R12" s="149">
        <f t="shared" si="4"/>
        <v>1081953</v>
      </c>
      <c r="S12" s="149">
        <f t="shared" si="5"/>
        <v>554674</v>
      </c>
      <c r="T12" s="150">
        <f t="shared" si="6"/>
        <v>551900</v>
      </c>
      <c r="U12" s="150">
        <f>'Soybeans 2026_2027'!G15</f>
        <v>583343</v>
      </c>
      <c r="V12" s="150">
        <f t="shared" si="7"/>
        <v>953964.60000000009</v>
      </c>
      <c r="W12" s="150">
        <f>Table3[[#This Row],[3-year ave]]+W11</f>
        <v>954596</v>
      </c>
      <c r="X12" s="150">
        <v>1840290</v>
      </c>
      <c r="Y12" s="150">
        <v>2753125</v>
      </c>
      <c r="Z12" s="150">
        <v>3010175</v>
      </c>
      <c r="AA12" s="149">
        <f t="shared" si="8"/>
        <v>-370621.60000000009</v>
      </c>
      <c r="AB12" s="149">
        <f t="shared" si="9"/>
        <v>143242</v>
      </c>
      <c r="AC12" s="149">
        <f t="shared" si="10"/>
        <v>31443</v>
      </c>
      <c r="AD12" s="149">
        <f t="shared" si="11"/>
        <v>2426832</v>
      </c>
    </row>
    <row r="13" spans="2:31" ht="15" customHeight="1" x14ac:dyDescent="0.3">
      <c r="B13" s="130">
        <v>10</v>
      </c>
      <c r="C13" s="230" t="str">
        <f>'Soybeans 2026_2027'!C16</f>
        <v>02/05 - 08/05/2026</v>
      </c>
      <c r="D13" s="151">
        <v>0</v>
      </c>
      <c r="E13" s="152">
        <v>125280</v>
      </c>
      <c r="F13" s="152">
        <f>'Soybeans 2020_2021'!F16</f>
        <v>221553</v>
      </c>
      <c r="G13" s="146">
        <f>'Soybeans 2021_2022'!F16</f>
        <v>116621</v>
      </c>
      <c r="H13" s="146">
        <f>'Soybeans 2022_2023'!F16</f>
        <v>342478</v>
      </c>
      <c r="I13" s="146">
        <f>'Soybeans 2023_2024'!F16</f>
        <v>361744</v>
      </c>
      <c r="J13" s="147">
        <f>'Soybeans 2024_2025'!F16</f>
        <v>260762</v>
      </c>
      <c r="K13" s="147">
        <f>'Soybeans 2025_2026'!F16</f>
        <v>439540</v>
      </c>
      <c r="L13" s="147">
        <f>'Soybeans 2026_2027'!G16</f>
        <v>738401</v>
      </c>
      <c r="M13" s="147">
        <f t="shared" si="1"/>
        <v>354015.33333333331</v>
      </c>
      <c r="N13" s="148">
        <f t="shared" si="0"/>
        <v>304229</v>
      </c>
      <c r="P13" s="149">
        <f t="shared" si="2"/>
        <v>439587</v>
      </c>
      <c r="Q13" s="149">
        <f t="shared" si="3"/>
        <v>575621</v>
      </c>
      <c r="R13" s="149">
        <f t="shared" si="4"/>
        <v>941388</v>
      </c>
      <c r="S13" s="149">
        <f t="shared" si="5"/>
        <v>631175</v>
      </c>
      <c r="T13" s="150">
        <f t="shared" si="6"/>
        <v>991440</v>
      </c>
      <c r="U13" s="150">
        <f>'Soybeans 2026_2027'!G16</f>
        <v>738401</v>
      </c>
      <c r="V13" s="150">
        <f t="shared" si="7"/>
        <v>1258193.6000000001</v>
      </c>
      <c r="W13" s="150">
        <f>Table3[[#This Row],[3-year ave]]+W12</f>
        <v>1308611.3333333333</v>
      </c>
      <c r="X13" s="150">
        <v>1840290</v>
      </c>
      <c r="Y13" s="150">
        <v>2753125</v>
      </c>
      <c r="Z13" s="150">
        <v>3010175</v>
      </c>
      <c r="AA13" s="149">
        <f t="shared" si="8"/>
        <v>-519792.60000000009</v>
      </c>
      <c r="AB13" s="149">
        <f t="shared" si="9"/>
        <v>155058</v>
      </c>
      <c r="AC13" s="149">
        <f t="shared" si="10"/>
        <v>-253039</v>
      </c>
      <c r="AD13" s="149">
        <f t="shared" si="11"/>
        <v>2271774</v>
      </c>
    </row>
    <row r="14" spans="2:31" ht="15" customHeight="1" x14ac:dyDescent="0.3">
      <c r="B14" s="130">
        <v>11</v>
      </c>
      <c r="C14" s="230" t="str">
        <f>'Soybeans 2026_2027'!C17</f>
        <v>09/05 - 15/05/2026</v>
      </c>
      <c r="D14" s="151">
        <v>0</v>
      </c>
      <c r="E14" s="152">
        <v>172657</v>
      </c>
      <c r="F14" s="152">
        <f>'Soybeans 2020_2021'!F17</f>
        <v>213141</v>
      </c>
      <c r="G14" s="146">
        <f>'Soybeans 2021_2022'!F17</f>
        <v>92235</v>
      </c>
      <c r="H14" s="146">
        <f>'Soybeans 2022_2023'!F17</f>
        <v>360877</v>
      </c>
      <c r="I14" s="146">
        <f>'Soybeans 2023_2024'!F17</f>
        <v>173926</v>
      </c>
      <c r="J14" s="147">
        <f>'Soybeans 2024_2025'!F17</f>
        <v>202417</v>
      </c>
      <c r="K14" s="147">
        <f>'Soybeans 2025_2026'!F17</f>
        <v>541480</v>
      </c>
      <c r="L14" s="147">
        <f>'Soybeans 2026_2027'!G17</f>
        <v>1338361</v>
      </c>
      <c r="M14" s="147">
        <f t="shared" si="1"/>
        <v>305941</v>
      </c>
      <c r="N14" s="148">
        <f t="shared" si="0"/>
        <v>274187</v>
      </c>
      <c r="P14" s="149">
        <f t="shared" si="2"/>
        <v>208856</v>
      </c>
      <c r="Q14" s="149">
        <f t="shared" si="3"/>
        <v>703355</v>
      </c>
      <c r="R14" s="149">
        <f t="shared" si="4"/>
        <v>535670</v>
      </c>
      <c r="S14" s="149">
        <f t="shared" si="5"/>
        <v>463179</v>
      </c>
      <c r="T14" s="150">
        <f t="shared" si="6"/>
        <v>1532920</v>
      </c>
      <c r="U14" s="150">
        <f>'Soybeans 2026_2027'!G17</f>
        <v>1338361</v>
      </c>
      <c r="V14" s="150">
        <f t="shared" si="7"/>
        <v>1532380.6</v>
      </c>
      <c r="W14" s="150">
        <f>Table3[[#This Row],[3-year ave]]+W13</f>
        <v>1614552.3333333333</v>
      </c>
      <c r="X14" s="150">
        <v>1840290</v>
      </c>
      <c r="Y14" s="150">
        <v>2753125</v>
      </c>
      <c r="Z14" s="150">
        <v>3010175</v>
      </c>
      <c r="AA14" s="149">
        <f t="shared" si="8"/>
        <v>-194019.60000000009</v>
      </c>
      <c r="AB14" s="149">
        <f t="shared" si="9"/>
        <v>599960</v>
      </c>
      <c r="AC14" s="149">
        <f t="shared" si="10"/>
        <v>-194559</v>
      </c>
      <c r="AD14" s="149">
        <f t="shared" si="11"/>
        <v>1671814</v>
      </c>
    </row>
    <row r="15" spans="2:31" ht="15" customHeight="1" x14ac:dyDescent="0.3">
      <c r="B15" s="130">
        <v>12</v>
      </c>
      <c r="C15" s="230" t="str">
        <f>'Soybeans 2026_2027'!C18</f>
        <v>16/05 - 22/05/2026</v>
      </c>
      <c r="D15" s="151">
        <v>0</v>
      </c>
      <c r="E15" s="152">
        <v>170544</v>
      </c>
      <c r="F15" s="152">
        <f>'Soybeans 2020_2021'!F18</f>
        <v>139123</v>
      </c>
      <c r="G15" s="146">
        <f>'Soybeans 2021_2022'!F18</f>
        <v>51480</v>
      </c>
      <c r="H15" s="146">
        <f>'Soybeans 2022_2023'!F18</f>
        <v>264318</v>
      </c>
      <c r="I15" s="146">
        <f>'Soybeans 2023_2024'!F18</f>
        <v>180730</v>
      </c>
      <c r="J15" s="147">
        <f>'Soybeans 2024_2025'!F18</f>
        <v>113561</v>
      </c>
      <c r="K15" s="147">
        <f>'Soybeans 2025_2026'!F18</f>
        <v>407973</v>
      </c>
      <c r="L15" s="147">
        <f>'Soybeans 2026_2027'!G18</f>
        <v>1908888</v>
      </c>
      <c r="M15" s="147">
        <f t="shared" si="1"/>
        <v>234088</v>
      </c>
      <c r="N15" s="148">
        <f t="shared" si="0"/>
        <v>203612.4</v>
      </c>
      <c r="P15" s="149">
        <f t="shared" si="2"/>
        <v>143715</v>
      </c>
      <c r="Q15" s="149">
        <f t="shared" si="3"/>
        <v>625195</v>
      </c>
      <c r="R15" s="149">
        <f t="shared" si="4"/>
        <v>354656</v>
      </c>
      <c r="S15" s="149">
        <f t="shared" si="5"/>
        <v>315978</v>
      </c>
      <c r="T15" s="150">
        <f t="shared" si="6"/>
        <v>1940893</v>
      </c>
      <c r="U15" s="150">
        <f>'Soybeans 2026_2027'!G18</f>
        <v>1908888</v>
      </c>
      <c r="V15" s="150">
        <f t="shared" si="7"/>
        <v>1735993</v>
      </c>
      <c r="W15" s="150">
        <f>Table3[[#This Row],[3-year ave]]+W14</f>
        <v>1848640.3333333333</v>
      </c>
      <c r="X15" s="150">
        <v>1840290</v>
      </c>
      <c r="Y15" s="150">
        <v>2753125</v>
      </c>
      <c r="Z15" s="150">
        <v>3010175</v>
      </c>
      <c r="AA15" s="149">
        <f t="shared" si="8"/>
        <v>172895</v>
      </c>
      <c r="AB15" s="149">
        <f t="shared" si="9"/>
        <v>570527</v>
      </c>
      <c r="AC15" s="149">
        <f t="shared" si="10"/>
        <v>-32005</v>
      </c>
      <c r="AD15" s="149">
        <f t="shared" si="11"/>
        <v>1101287</v>
      </c>
    </row>
    <row r="16" spans="2:31" ht="15" customHeight="1" x14ac:dyDescent="0.3">
      <c r="B16" s="130">
        <v>13</v>
      </c>
      <c r="C16" s="230" t="str">
        <f>'Soybeans 2026_2027'!C19</f>
        <v>23/05 - 29/05/2026</v>
      </c>
      <c r="D16" s="151">
        <v>911419</v>
      </c>
      <c r="E16" s="152">
        <v>108113</v>
      </c>
      <c r="F16" s="152">
        <f>'Soybeans 2020_2021'!F19</f>
        <v>142848</v>
      </c>
      <c r="G16" s="146">
        <f>'Soybeans 2021_2022'!F19</f>
        <v>79640</v>
      </c>
      <c r="H16" s="146">
        <f>'Soybeans 2022_2023'!F19</f>
        <v>323747</v>
      </c>
      <c r="I16" s="146">
        <f>'Soybeans 2023_2024'!F19</f>
        <v>249288</v>
      </c>
      <c r="J16" s="147">
        <f>'Soybeans 2024_2025'!F19</f>
        <v>72591</v>
      </c>
      <c r="K16" s="147">
        <f>'Soybeans 2025_2026'!F19</f>
        <v>277446</v>
      </c>
      <c r="L16" s="147">
        <f>'Soybeans 2026_2027'!G19</f>
        <v>2304763</v>
      </c>
      <c r="M16" s="147">
        <f t="shared" si="1"/>
        <v>199775</v>
      </c>
      <c r="N16" s="148">
        <f t="shared" si="0"/>
        <v>200542.4</v>
      </c>
      <c r="P16" s="149">
        <f t="shared" si="2"/>
        <v>131120</v>
      </c>
      <c r="Q16" s="149">
        <f t="shared" si="3"/>
        <v>588065</v>
      </c>
      <c r="R16" s="149">
        <f t="shared" si="4"/>
        <v>430018</v>
      </c>
      <c r="S16" s="149">
        <f t="shared" si="5"/>
        <v>186152</v>
      </c>
      <c r="T16" s="150">
        <f t="shared" si="6"/>
        <v>2218339</v>
      </c>
      <c r="U16" s="150">
        <f>'Soybeans 2026_2027'!G19</f>
        <v>2304763</v>
      </c>
      <c r="V16" s="150">
        <f t="shared" si="7"/>
        <v>1936535.4</v>
      </c>
      <c r="W16" s="150">
        <f>Table3[[#This Row],[3-year ave]]+W15</f>
        <v>2048415.3333333333</v>
      </c>
      <c r="X16" s="150">
        <v>1840290</v>
      </c>
      <c r="Y16" s="150">
        <v>2753125</v>
      </c>
      <c r="Z16" s="150">
        <v>3010175</v>
      </c>
      <c r="AA16" s="149">
        <f t="shared" si="8"/>
        <v>368227.60000000009</v>
      </c>
      <c r="AB16" s="149">
        <f t="shared" si="9"/>
        <v>395875</v>
      </c>
      <c r="AC16" s="149">
        <f t="shared" si="10"/>
        <v>86424</v>
      </c>
      <c r="AD16" s="149">
        <f t="shared" si="11"/>
        <v>705412</v>
      </c>
    </row>
    <row r="17" spans="2:30" ht="15" customHeight="1" x14ac:dyDescent="0.3">
      <c r="B17" s="130">
        <v>14</v>
      </c>
      <c r="C17" s="230" t="str">
        <f>'Soybeans 2026_2027'!C20</f>
        <v>30/05 - 05/06/2026</v>
      </c>
      <c r="D17" s="151">
        <v>3191</v>
      </c>
      <c r="E17" s="152">
        <v>133146</v>
      </c>
      <c r="F17" s="152">
        <f>'Soybeans 2020_2021'!F20</f>
        <v>22106</v>
      </c>
      <c r="G17" s="146">
        <f>'Soybeans 2021_2022'!F20</f>
        <v>3195</v>
      </c>
      <c r="H17" s="146">
        <f>'Soybeans 2022_2023'!F20</f>
        <v>105044</v>
      </c>
      <c r="I17" s="146">
        <f>'Soybeans 2023_2024'!F20</f>
        <v>90550</v>
      </c>
      <c r="J17" s="147">
        <f>'Soybeans 2024_2025'!F20</f>
        <v>47945</v>
      </c>
      <c r="K17" s="147">
        <f>'Soybeans 2025_2026'!F20</f>
        <v>148113</v>
      </c>
      <c r="L17" s="147">
        <f>'Soybeans 2026_2027'!G20</f>
        <v>2502002</v>
      </c>
      <c r="M17" s="147">
        <f t="shared" si="1"/>
        <v>95536</v>
      </c>
      <c r="N17" s="148">
        <f t="shared" si="0"/>
        <v>78969.399999999994</v>
      </c>
      <c r="P17" s="149">
        <f t="shared" si="2"/>
        <v>82835</v>
      </c>
      <c r="Q17" s="149">
        <f t="shared" si="3"/>
        <v>428791</v>
      </c>
      <c r="R17" s="149">
        <f t="shared" si="4"/>
        <v>339838</v>
      </c>
      <c r="S17" s="149">
        <f t="shared" si="5"/>
        <v>120536</v>
      </c>
      <c r="T17" s="150">
        <f t="shared" si="6"/>
        <v>2366452</v>
      </c>
      <c r="U17" s="150">
        <f>'Soybeans 2026_2027'!G20</f>
        <v>2502002</v>
      </c>
      <c r="V17" s="150">
        <f t="shared" si="7"/>
        <v>2015504.7999999998</v>
      </c>
      <c r="W17" s="150">
        <f>Table3[[#This Row],[3-year ave]]+W16</f>
        <v>2143951.333333333</v>
      </c>
      <c r="X17" s="150">
        <v>1840290</v>
      </c>
      <c r="Y17" s="150">
        <v>2753125</v>
      </c>
      <c r="Z17" s="150">
        <v>3010175</v>
      </c>
      <c r="AA17" s="149">
        <f t="shared" si="8"/>
        <v>486497.20000000019</v>
      </c>
      <c r="AB17" s="149">
        <f t="shared" si="9"/>
        <v>197239</v>
      </c>
      <c r="AC17" s="149">
        <f t="shared" si="10"/>
        <v>135550</v>
      </c>
      <c r="AD17" s="149">
        <f t="shared" si="11"/>
        <v>508173</v>
      </c>
    </row>
    <row r="18" spans="2:30" ht="15" customHeight="1" x14ac:dyDescent="0.3">
      <c r="B18" s="130">
        <v>15</v>
      </c>
      <c r="C18" s="230" t="str">
        <f>'Soybeans 2026_2027'!C21</f>
        <v>06/06 - 12/06/2026</v>
      </c>
      <c r="D18" s="151">
        <v>52175</v>
      </c>
      <c r="E18" s="152">
        <v>32756</v>
      </c>
      <c r="F18" s="152">
        <f>'Soybeans 2020_2021'!F21</f>
        <v>11916</v>
      </c>
      <c r="G18" s="146">
        <f>'Soybeans 2021_2022'!F21</f>
        <v>3300</v>
      </c>
      <c r="H18" s="146">
        <f>'Soybeans 2022_2023'!F21</f>
        <v>98093</v>
      </c>
      <c r="I18" s="146">
        <f>'Soybeans 2023_2024'!F21</f>
        <v>60944</v>
      </c>
      <c r="J18" s="147">
        <f>'Soybeans 2024_2025'!F21</f>
        <v>29932</v>
      </c>
      <c r="K18" s="147">
        <f>'Soybeans 2025_2026'!F21</f>
        <v>66549</v>
      </c>
      <c r="L18" s="147">
        <f>'Soybeans 2026_2027'!G21</f>
        <v>2601204</v>
      </c>
      <c r="M18" s="147">
        <f t="shared" si="1"/>
        <v>52475</v>
      </c>
      <c r="N18" s="148">
        <f t="shared" si="0"/>
        <v>51763.6</v>
      </c>
      <c r="P18" s="149">
        <f t="shared" si="2"/>
        <v>6495</v>
      </c>
      <c r="Q18" s="149">
        <f t="shared" si="3"/>
        <v>203137</v>
      </c>
      <c r="R18" s="149">
        <f t="shared" si="4"/>
        <v>151494</v>
      </c>
      <c r="S18" s="149">
        <f t="shared" si="5"/>
        <v>77877</v>
      </c>
      <c r="T18" s="150">
        <f t="shared" si="6"/>
        <v>2433001</v>
      </c>
      <c r="U18" s="150">
        <f>'Soybeans 2026_2027'!G21</f>
        <v>2601204</v>
      </c>
      <c r="V18" s="150">
        <f t="shared" si="7"/>
        <v>2067268.4</v>
      </c>
      <c r="W18" s="150">
        <f>Table3[[#This Row],[3-year ave]]+W17</f>
        <v>2196426.333333333</v>
      </c>
      <c r="X18" s="150">
        <v>1840290</v>
      </c>
      <c r="Y18" s="150">
        <v>2753125</v>
      </c>
      <c r="Z18" s="150">
        <v>3010175</v>
      </c>
      <c r="AA18" s="149">
        <f t="shared" si="8"/>
        <v>533935.60000000009</v>
      </c>
      <c r="AB18" s="149">
        <f t="shared" si="9"/>
        <v>99202</v>
      </c>
      <c r="AC18" s="149">
        <f t="shared" si="10"/>
        <v>168203</v>
      </c>
      <c r="AD18" s="149">
        <f t="shared" si="11"/>
        <v>408971</v>
      </c>
    </row>
    <row r="19" spans="2:30" ht="15" customHeight="1" x14ac:dyDescent="0.3">
      <c r="B19" s="130">
        <v>16</v>
      </c>
      <c r="C19" s="230" t="str">
        <f>'Soybeans 2026_2027'!C22</f>
        <v>13/06 - 19/06/2026</v>
      </c>
      <c r="D19" s="151">
        <v>30199</v>
      </c>
      <c r="E19" s="152">
        <v>16540</v>
      </c>
      <c r="F19" s="152">
        <f>'Soybeans 2020_2021'!F22</f>
        <v>3735</v>
      </c>
      <c r="G19" s="146">
        <f>'Soybeans 2021_2022'!F22</f>
        <v>2648</v>
      </c>
      <c r="H19" s="146">
        <f>'Soybeans 2022_2023'!F22</f>
        <v>54651</v>
      </c>
      <c r="I19" s="146">
        <f>'Soybeans 2023_2024'!F22</f>
        <v>32793</v>
      </c>
      <c r="J19" s="147">
        <f>'Soybeans 2024_2025'!F22</f>
        <v>22462</v>
      </c>
      <c r="K19" s="147">
        <f>'Soybeans 2025_2026'!F22</f>
        <v>47040</v>
      </c>
      <c r="L19" s="147">
        <f>'Soybeans 2026_2027'!G22</f>
        <v>2661902</v>
      </c>
      <c r="M19" s="147">
        <f t="shared" si="1"/>
        <v>34098.333333333336</v>
      </c>
      <c r="N19" s="148">
        <f t="shared" si="0"/>
        <v>31918.799999999999</v>
      </c>
      <c r="P19" s="149">
        <f t="shared" si="2"/>
        <v>5948</v>
      </c>
      <c r="Q19" s="149">
        <f t="shared" si="3"/>
        <v>152744</v>
      </c>
      <c r="R19" s="149">
        <f t="shared" si="4"/>
        <v>93737</v>
      </c>
      <c r="S19" s="149">
        <f t="shared" si="5"/>
        <v>52394</v>
      </c>
      <c r="T19" s="150">
        <f t="shared" si="6"/>
        <v>2480041</v>
      </c>
      <c r="U19" s="150">
        <f>'Soybeans 2026_2027'!G22</f>
        <v>2661902</v>
      </c>
      <c r="V19" s="150">
        <f t="shared" si="7"/>
        <v>2099187.1999999997</v>
      </c>
      <c r="W19" s="150">
        <f>Table3[[#This Row],[3-year ave]]+W18</f>
        <v>2230524.6666666665</v>
      </c>
      <c r="X19" s="150">
        <v>1840290</v>
      </c>
      <c r="Y19" s="150">
        <v>2753125</v>
      </c>
      <c r="Z19" s="150">
        <v>3010175</v>
      </c>
      <c r="AA19" s="149">
        <f t="shared" si="8"/>
        <v>562714.80000000028</v>
      </c>
      <c r="AB19" s="149">
        <f t="shared" si="9"/>
        <v>60698</v>
      </c>
      <c r="AC19" s="149">
        <f t="shared" si="10"/>
        <v>181861</v>
      </c>
      <c r="AD19" s="149">
        <f t="shared" si="11"/>
        <v>348273</v>
      </c>
    </row>
    <row r="20" spans="2:30" ht="15" customHeight="1" x14ac:dyDescent="0.3">
      <c r="B20" s="130">
        <v>17</v>
      </c>
      <c r="C20" s="230" t="str">
        <f>'Soybeans 2026_2027'!C23</f>
        <v>20/06 - 26/06/2026</v>
      </c>
      <c r="D20" s="151">
        <v>16274</v>
      </c>
      <c r="E20" s="152">
        <v>8281</v>
      </c>
      <c r="F20" s="152">
        <f>'Soybeans 2020_2021'!F23</f>
        <v>19855</v>
      </c>
      <c r="G20" s="146">
        <f>'Soybeans 2021_2022'!F23</f>
        <v>18805</v>
      </c>
      <c r="H20" s="146">
        <f>'Soybeans 2022_2023'!F23</f>
        <v>35656</v>
      </c>
      <c r="I20" s="146">
        <f>'Soybeans 2023_2024'!F23</f>
        <v>18885</v>
      </c>
      <c r="J20" s="147">
        <f>'Soybeans 2024_2025'!F23</f>
        <v>12525</v>
      </c>
      <c r="K20" s="147">
        <f>'Soybeans 2025_2026'!F23</f>
        <v>36684</v>
      </c>
      <c r="L20" s="147">
        <f>'Soybeans 2026_2027'!F23</f>
        <v>32784</v>
      </c>
      <c r="M20" s="147">
        <f t="shared" si="1"/>
        <v>22698</v>
      </c>
      <c r="N20" s="148">
        <f t="shared" si="0"/>
        <v>24511</v>
      </c>
      <c r="P20" s="149">
        <f t="shared" si="2"/>
        <v>21453</v>
      </c>
      <c r="Q20" s="149">
        <f t="shared" si="3"/>
        <v>90307</v>
      </c>
      <c r="R20" s="149">
        <f t="shared" si="4"/>
        <v>51678</v>
      </c>
      <c r="S20" s="149">
        <f t="shared" si="5"/>
        <v>34987</v>
      </c>
      <c r="T20" s="150">
        <f t="shared" si="6"/>
        <v>2516725</v>
      </c>
      <c r="U20" s="150">
        <f>'Soybeans 2026_2027'!G23</f>
        <v>2694686</v>
      </c>
      <c r="V20" s="150">
        <f t="shared" si="7"/>
        <v>2123698.1999999997</v>
      </c>
      <c r="W20" s="150">
        <f>Table3[[#This Row],[3-year ave]]+W19</f>
        <v>2253222.6666666665</v>
      </c>
      <c r="X20" s="150">
        <v>1840290</v>
      </c>
      <c r="Y20" s="150">
        <v>2753125</v>
      </c>
      <c r="Z20" s="150">
        <v>3010175</v>
      </c>
      <c r="AA20" s="149">
        <f t="shared" si="8"/>
        <v>570987.80000000028</v>
      </c>
      <c r="AB20" s="149">
        <f t="shared" ref="AB20" si="12">U20-U19</f>
        <v>32784</v>
      </c>
      <c r="AC20" s="149">
        <f t="shared" ref="AC20:AC28" si="13">U20-T20</f>
        <v>177961</v>
      </c>
      <c r="AD20" s="149">
        <f t="shared" si="11"/>
        <v>315489</v>
      </c>
    </row>
    <row r="21" spans="2:30" ht="15" customHeight="1" x14ac:dyDescent="0.3">
      <c r="B21" s="130">
        <v>18</v>
      </c>
      <c r="C21" s="230" t="str">
        <f>'Soybeans 2026_2027'!C24</f>
        <v>27/06 - 03/07/2026</v>
      </c>
      <c r="D21" s="151">
        <v>34572</v>
      </c>
      <c r="E21" s="152">
        <v>15768</v>
      </c>
      <c r="F21" s="152">
        <f>'Soybeans 2020_2021'!F24</f>
        <v>2294</v>
      </c>
      <c r="G21" s="146">
        <f>'Soybeans 2021_2022'!F24</f>
        <v>1587</v>
      </c>
      <c r="H21" s="146">
        <f>'Soybeans 2022_2023'!F24</f>
        <v>12888</v>
      </c>
      <c r="I21" s="146">
        <f>'Soybeans 2023_2024'!F24</f>
        <v>12042</v>
      </c>
      <c r="J21" s="147">
        <f>'Soybeans 2024_2025'!F24</f>
        <v>11471</v>
      </c>
      <c r="K21" s="147">
        <f>'Soybeans 2025_2026'!F24</f>
        <v>19599</v>
      </c>
      <c r="L21" s="147">
        <f>'Soybeans 2026_2027'!F24</f>
        <v>19202</v>
      </c>
      <c r="M21" s="147">
        <f t="shared" si="1"/>
        <v>14370.666666666666</v>
      </c>
      <c r="N21" s="148">
        <f t="shared" si="0"/>
        <v>11517.4</v>
      </c>
      <c r="P21" s="149">
        <f t="shared" si="2"/>
        <v>20392</v>
      </c>
      <c r="Q21" s="149">
        <f t="shared" si="3"/>
        <v>48544</v>
      </c>
      <c r="R21" s="149">
        <f t="shared" si="4"/>
        <v>30927</v>
      </c>
      <c r="S21" s="149">
        <f t="shared" si="5"/>
        <v>23996</v>
      </c>
      <c r="T21" s="150">
        <f t="shared" si="6"/>
        <v>2536324</v>
      </c>
      <c r="U21" s="150">
        <f>'Soybeans 2026_2027'!G24</f>
        <v>2713888</v>
      </c>
      <c r="V21" s="150">
        <f t="shared" si="7"/>
        <v>2135215.5999999996</v>
      </c>
      <c r="W21" s="150">
        <f>Table3[[#This Row],[3-year ave]]+W20</f>
        <v>2267593.333333333</v>
      </c>
      <c r="X21" s="150">
        <v>1840290</v>
      </c>
      <c r="Y21" s="150">
        <v>2753125</v>
      </c>
      <c r="Z21" s="150">
        <v>3010175</v>
      </c>
      <c r="AA21" s="149">
        <f t="shared" si="8"/>
        <v>578672.40000000037</v>
      </c>
      <c r="AB21" s="149">
        <f>U21-U20</f>
        <v>19202</v>
      </c>
      <c r="AC21" s="149">
        <f t="shared" si="13"/>
        <v>177564</v>
      </c>
      <c r="AD21" s="149">
        <f>Z21-U21</f>
        <v>296287</v>
      </c>
    </row>
    <row r="22" spans="2:30" ht="15" customHeight="1" x14ac:dyDescent="0.3">
      <c r="B22" s="130">
        <v>19</v>
      </c>
      <c r="C22" s="230" t="str">
        <f>'Soybeans 2026_2027'!C25</f>
        <v>04/07 - 10/07/2026</v>
      </c>
      <c r="D22" s="151">
        <v>3343</v>
      </c>
      <c r="E22" s="152">
        <v>2034</v>
      </c>
      <c r="F22" s="152">
        <f>'Soybeans 2020_2021'!F25</f>
        <v>1222</v>
      </c>
      <c r="G22" s="146">
        <f>'Soybeans 2021_2022'!F25</f>
        <v>2225</v>
      </c>
      <c r="H22" s="146">
        <f>'Soybeans 2022_2023'!F25</f>
        <v>8682</v>
      </c>
      <c r="I22" s="146">
        <f>'Soybeans 2023_2024'!F25</f>
        <v>9344</v>
      </c>
      <c r="J22" s="147">
        <f>'Soybeans 2024_2025'!F25</f>
        <v>6332</v>
      </c>
      <c r="K22" s="147">
        <f>'Soybeans 2025_2026'!F25</f>
        <v>21416</v>
      </c>
      <c r="L22" s="147">
        <f>'Soybeans 2026_2027'!F25</f>
        <v>21128</v>
      </c>
      <c r="M22" s="147">
        <f t="shared" si="1"/>
        <v>12364</v>
      </c>
      <c r="N22" s="148">
        <f t="shared" si="0"/>
        <v>9599.7999999999993</v>
      </c>
      <c r="P22" s="149">
        <f t="shared" si="2"/>
        <v>3812</v>
      </c>
      <c r="Q22" s="149">
        <f t="shared" si="3"/>
        <v>21570</v>
      </c>
      <c r="R22" s="149">
        <f t="shared" si="4"/>
        <v>21386</v>
      </c>
      <c r="S22" s="149">
        <f t="shared" si="5"/>
        <v>17803</v>
      </c>
      <c r="T22" s="150">
        <f t="shared" si="6"/>
        <v>2557740</v>
      </c>
      <c r="U22" s="150">
        <f>'Soybeans 2026_2027'!G25</f>
        <v>2735016</v>
      </c>
      <c r="V22" s="150">
        <f t="shared" si="7"/>
        <v>2144815.3999999994</v>
      </c>
      <c r="W22" s="150">
        <f>Table3[[#This Row],[3-year ave]]+W21</f>
        <v>2279957.333333333</v>
      </c>
      <c r="X22" s="150">
        <v>1840290</v>
      </c>
      <c r="Y22" s="150">
        <v>2753125</v>
      </c>
      <c r="Z22" s="150">
        <v>3010175</v>
      </c>
      <c r="AA22" s="149">
        <f t="shared" si="8"/>
        <v>590200.60000000056</v>
      </c>
      <c r="AB22" s="149">
        <f t="shared" ref="AB22:AB28" si="14">U22-U21</f>
        <v>21128</v>
      </c>
      <c r="AC22" s="149">
        <f t="shared" si="13"/>
        <v>177276</v>
      </c>
      <c r="AD22" s="149">
        <f t="shared" ref="AD22:AD28" si="15">Z22-U22</f>
        <v>275159</v>
      </c>
    </row>
    <row r="23" spans="2:30" ht="15" customHeight="1" x14ac:dyDescent="0.3">
      <c r="B23" s="130">
        <v>20</v>
      </c>
      <c r="C23" s="230" t="str">
        <f>'Soybeans 2026_2027'!C26</f>
        <v>11/07 - 17/07/2026</v>
      </c>
      <c r="D23" s="151">
        <v>3319</v>
      </c>
      <c r="E23" s="152">
        <v>1887</v>
      </c>
      <c r="F23" s="152">
        <f>'Soybeans 2020_2021'!F26</f>
        <v>1100</v>
      </c>
      <c r="G23" s="146">
        <f>'Soybeans 2021_2022'!F26</f>
        <v>1018</v>
      </c>
      <c r="H23" s="146">
        <f>'Soybeans 2022_2023'!F26</f>
        <v>6674</v>
      </c>
      <c r="I23" s="146">
        <f>'Soybeans 2023_2024'!F26</f>
        <v>7418</v>
      </c>
      <c r="J23" s="147">
        <f>'Soybeans 2024_2025'!F26</f>
        <v>5377</v>
      </c>
      <c r="K23" s="147">
        <f>'Soybeans 2025_2026'!F26</f>
        <v>16719</v>
      </c>
      <c r="L23" s="147">
        <f>'Soybeans 2026_2027'!F26</f>
        <v>13933</v>
      </c>
      <c r="M23" s="147">
        <f t="shared" si="1"/>
        <v>9838</v>
      </c>
      <c r="N23" s="148">
        <f t="shared" si="0"/>
        <v>7441.2</v>
      </c>
      <c r="P23" s="149">
        <f t="shared" si="2"/>
        <v>3243</v>
      </c>
      <c r="Q23" s="149">
        <f t="shared" si="3"/>
        <v>15356</v>
      </c>
      <c r="R23" s="149">
        <f t="shared" si="4"/>
        <v>16762</v>
      </c>
      <c r="S23" s="149">
        <f t="shared" si="5"/>
        <v>11709</v>
      </c>
      <c r="T23" s="150">
        <f t="shared" si="6"/>
        <v>2574459</v>
      </c>
      <c r="U23" s="150">
        <f>'Soybeans 2026_2027'!G26</f>
        <v>2748949</v>
      </c>
      <c r="V23" s="150">
        <f t="shared" si="7"/>
        <v>2152256.5999999996</v>
      </c>
      <c r="W23" s="150">
        <f>Table3[[#This Row],[3-year ave]]+W22</f>
        <v>2289795.333333333</v>
      </c>
      <c r="X23" s="150">
        <v>1840290</v>
      </c>
      <c r="Y23" s="150">
        <v>2753125</v>
      </c>
      <c r="Z23" s="150">
        <v>3010175</v>
      </c>
      <c r="AA23" s="149">
        <f>U23-V23</f>
        <v>596692.40000000037</v>
      </c>
      <c r="AB23" s="149">
        <f t="shared" si="14"/>
        <v>13933</v>
      </c>
      <c r="AC23" s="149">
        <f t="shared" si="13"/>
        <v>174490</v>
      </c>
      <c r="AD23" s="149">
        <f t="shared" si="15"/>
        <v>261226</v>
      </c>
    </row>
    <row r="24" spans="2:30" ht="15" customHeight="1" x14ac:dyDescent="0.3">
      <c r="B24" s="130">
        <v>21</v>
      </c>
      <c r="C24" s="230" t="str">
        <f>'Soybeans 2026_2027'!C27</f>
        <v>18/07 - 24/07/2026</v>
      </c>
      <c r="D24" s="151">
        <v>2255</v>
      </c>
      <c r="E24" s="152">
        <v>1897</v>
      </c>
      <c r="F24" s="152">
        <f>'Soybeans 2020_2021'!F27</f>
        <v>1767</v>
      </c>
      <c r="G24" s="146">
        <f>'Soybeans 2021_2022'!F27</f>
        <v>1150</v>
      </c>
      <c r="H24" s="146">
        <f>'Soybeans 2022_2023'!F27</f>
        <v>4352</v>
      </c>
      <c r="I24" s="146">
        <f>'Soybeans 2023_2024'!F27</f>
        <v>4842</v>
      </c>
      <c r="J24" s="147">
        <f>'Soybeans 2024_2025'!F27</f>
        <v>4590</v>
      </c>
      <c r="K24" s="147">
        <f>'Soybeans 2025_2026'!F27</f>
        <v>13616</v>
      </c>
      <c r="L24" s="147">
        <f>'Soybeans 2026_2027'!F27</f>
        <v>9943</v>
      </c>
      <c r="M24" s="147">
        <f t="shared" si="1"/>
        <v>7682.666666666667</v>
      </c>
      <c r="N24" s="148">
        <f t="shared" si="0"/>
        <v>5710</v>
      </c>
      <c r="P24" s="149">
        <f t="shared" si="2"/>
        <v>2168</v>
      </c>
      <c r="Q24" s="149">
        <f t="shared" si="3"/>
        <v>11026</v>
      </c>
      <c r="R24" s="149">
        <f t="shared" si="4"/>
        <v>12260</v>
      </c>
      <c r="S24" s="149">
        <f t="shared" si="5"/>
        <v>9967</v>
      </c>
      <c r="T24" s="150">
        <f t="shared" si="6"/>
        <v>2588075</v>
      </c>
      <c r="U24" s="150">
        <f>'Soybeans 2026_2027'!G27</f>
        <v>2758892</v>
      </c>
      <c r="V24" s="150">
        <f t="shared" si="7"/>
        <v>2157966.5999999996</v>
      </c>
      <c r="W24" s="150">
        <f>Table3[[#This Row],[3-year ave]]+W23</f>
        <v>2297477.9999999995</v>
      </c>
      <c r="X24" s="150">
        <v>1840290</v>
      </c>
      <c r="Y24" s="150">
        <v>2753125</v>
      </c>
      <c r="Z24" s="150">
        <v>3010175</v>
      </c>
      <c r="AA24" s="149">
        <f>U24-V24</f>
        <v>600925.40000000037</v>
      </c>
      <c r="AB24" s="149">
        <f t="shared" si="14"/>
        <v>9943</v>
      </c>
      <c r="AC24" s="149">
        <f t="shared" si="13"/>
        <v>170817</v>
      </c>
      <c r="AD24" s="149">
        <f t="shared" si="15"/>
        <v>251283</v>
      </c>
    </row>
    <row r="25" spans="2:30" ht="15" customHeight="1" x14ac:dyDescent="0.3">
      <c r="B25" s="130">
        <v>22</v>
      </c>
      <c r="C25" s="230" t="str">
        <f>'Soybeans 2026_2027'!C28</f>
        <v>25/07 - 31/07/2026</v>
      </c>
      <c r="D25" s="151">
        <v>7069</v>
      </c>
      <c r="E25" s="152">
        <v>4742</v>
      </c>
      <c r="F25" s="152">
        <f>'Soybeans 2020_2021'!F28</f>
        <v>769</v>
      </c>
      <c r="G25" s="146">
        <f>'Soybeans 2021_2022'!F28</f>
        <v>3198</v>
      </c>
      <c r="H25" s="146">
        <f>'Soybeans 2022_2023'!F28</f>
        <v>8960</v>
      </c>
      <c r="I25" s="146">
        <f>'Soybeans 2023_2024'!F28</f>
        <v>5486</v>
      </c>
      <c r="J25" s="147">
        <f>'Soybeans 2024_2025'!F28</f>
        <v>3698</v>
      </c>
      <c r="K25" s="147">
        <f>'Soybeans 2025_2026'!F28</f>
        <v>9078</v>
      </c>
      <c r="L25" s="147">
        <f>'Soybeans 2026_2027'!F28</f>
        <v>10878</v>
      </c>
      <c r="M25" s="147">
        <f t="shared" si="1"/>
        <v>6087.333333333333</v>
      </c>
      <c r="N25" s="148">
        <f t="shared" si="0"/>
        <v>6084</v>
      </c>
      <c r="P25" s="149">
        <f t="shared" si="2"/>
        <v>4348</v>
      </c>
      <c r="Q25" s="149">
        <f t="shared" si="3"/>
        <v>13312</v>
      </c>
      <c r="R25" s="149">
        <f t="shared" si="4"/>
        <v>10328</v>
      </c>
      <c r="S25" s="149">
        <f t="shared" si="5"/>
        <v>8288</v>
      </c>
      <c r="T25" s="150">
        <f t="shared" si="6"/>
        <v>2597153</v>
      </c>
      <c r="U25" s="150">
        <f>'Soybeans 2026_2027'!G28</f>
        <v>2769770</v>
      </c>
      <c r="V25" s="150">
        <f t="shared" si="7"/>
        <v>2164050.5999999996</v>
      </c>
      <c r="W25" s="150">
        <f>Table3[[#This Row],[3-year ave]]+W24</f>
        <v>2303565.333333333</v>
      </c>
      <c r="X25" s="150">
        <v>1840290</v>
      </c>
      <c r="Y25" s="150">
        <v>2753125</v>
      </c>
      <c r="Z25" s="150">
        <v>3010175</v>
      </c>
      <c r="AA25" s="149">
        <f>U25-V25</f>
        <v>605719.40000000037</v>
      </c>
      <c r="AB25" s="149">
        <f t="shared" si="14"/>
        <v>10878</v>
      </c>
      <c r="AC25" s="149">
        <f t="shared" si="13"/>
        <v>172617</v>
      </c>
      <c r="AD25" s="149">
        <f t="shared" si="15"/>
        <v>240405</v>
      </c>
    </row>
    <row r="26" spans="2:30" ht="15" customHeight="1" x14ac:dyDescent="0.3">
      <c r="B26" s="130">
        <v>23</v>
      </c>
      <c r="C26" s="230" t="str">
        <f>'Soybeans 2026_2027'!C29</f>
        <v>01/08 - 07/08/2026</v>
      </c>
      <c r="D26" s="151">
        <v>423</v>
      </c>
      <c r="E26" s="152">
        <v>695</v>
      </c>
      <c r="F26" s="152">
        <f>'Soybeans 2020_2021'!F29</f>
        <v>1281</v>
      </c>
      <c r="G26" s="146">
        <f>'Soybeans 2021_2022'!F29</f>
        <v>822</v>
      </c>
      <c r="H26" s="146">
        <f>'Soybeans 2022_2023'!F29</f>
        <v>4268</v>
      </c>
      <c r="I26" s="146">
        <f>'Soybeans 2023_2024'!F29</f>
        <v>6921</v>
      </c>
      <c r="J26" s="147">
        <f>'Soybeans 2024_2025'!F29</f>
        <v>6531</v>
      </c>
      <c r="K26" s="147">
        <f>'Soybeans 2025_2026'!F29</f>
        <v>9175</v>
      </c>
      <c r="L26" s="147">
        <f>'Soybeans 2026_2027'!F29</f>
        <v>6033</v>
      </c>
      <c r="M26" s="147">
        <f>AVERAGE(I26:K26)</f>
        <v>7542.333333333333</v>
      </c>
      <c r="N26" s="148">
        <f t="shared" si="0"/>
        <v>5543.4</v>
      </c>
      <c r="P26" s="149">
        <f t="shared" si="2"/>
        <v>4020</v>
      </c>
      <c r="Q26" s="149">
        <f t="shared" si="3"/>
        <v>13228</v>
      </c>
      <c r="R26" s="149">
        <f t="shared" si="4"/>
        <v>12407</v>
      </c>
      <c r="S26" s="149">
        <f t="shared" si="5"/>
        <v>10229</v>
      </c>
      <c r="T26" s="150">
        <f t="shared" si="6"/>
        <v>2606328</v>
      </c>
      <c r="U26" s="150">
        <f>'Soybeans 2026_2027'!G29</f>
        <v>2775803</v>
      </c>
      <c r="V26" s="150">
        <f t="shared" si="7"/>
        <v>2169593.9999999995</v>
      </c>
      <c r="W26" s="150">
        <f>Table3[[#This Row],[3-year ave]]+W25</f>
        <v>2311107.6666666665</v>
      </c>
      <c r="X26" s="150">
        <v>1840290</v>
      </c>
      <c r="Y26" s="150">
        <v>2753125</v>
      </c>
      <c r="Z26" s="150">
        <v>3010175</v>
      </c>
      <c r="AA26" s="149">
        <f>U26-V26</f>
        <v>606209.00000000047</v>
      </c>
      <c r="AB26" s="149">
        <f t="shared" si="14"/>
        <v>6033</v>
      </c>
      <c r="AC26" s="149">
        <f t="shared" si="13"/>
        <v>169475</v>
      </c>
      <c r="AD26" s="149">
        <f t="shared" si="15"/>
        <v>234372</v>
      </c>
    </row>
    <row r="27" spans="2:30" ht="15" customHeight="1" x14ac:dyDescent="0.3">
      <c r="B27" s="130">
        <v>24</v>
      </c>
      <c r="C27" s="230" t="str">
        <f>'Soybeans 2026_2027'!C30</f>
        <v>08/08 - 14/08/2026</v>
      </c>
      <c r="D27" s="151">
        <v>1503</v>
      </c>
      <c r="E27" s="152">
        <v>1714</v>
      </c>
      <c r="F27" s="152">
        <f>'Soybeans 2020_2021'!F30</f>
        <v>1069</v>
      </c>
      <c r="G27" s="146">
        <f>'Soybeans 2021_2022'!F30</f>
        <v>1517</v>
      </c>
      <c r="H27" s="146">
        <f>'Soybeans 2022_2023'!F30</f>
        <v>3274</v>
      </c>
      <c r="I27" s="146">
        <f>'Soybeans 2023_2024'!F30</f>
        <v>3802</v>
      </c>
      <c r="J27" s="147">
        <f>'Soybeans 2024_2025'!F30</f>
        <v>3024</v>
      </c>
      <c r="K27" s="147">
        <f>'Soybeans 2025_2026'!F30</f>
        <v>7895</v>
      </c>
      <c r="L27" s="147">
        <f>'Soybeans 2026_2027'!F30</f>
        <v>4977</v>
      </c>
      <c r="M27" s="147">
        <f t="shared" si="1"/>
        <v>4907</v>
      </c>
      <c r="N27" s="148">
        <f t="shared" si="0"/>
        <v>3902.4</v>
      </c>
      <c r="P27" s="149">
        <f t="shared" si="2"/>
        <v>2339</v>
      </c>
      <c r="Q27" s="149">
        <f t="shared" si="3"/>
        <v>7542</v>
      </c>
      <c r="R27" s="149">
        <f t="shared" si="4"/>
        <v>10723</v>
      </c>
      <c r="S27" s="149">
        <f t="shared" si="5"/>
        <v>9555</v>
      </c>
      <c r="T27" s="150">
        <f t="shared" si="6"/>
        <v>2614223</v>
      </c>
      <c r="U27" s="150">
        <f>'Soybeans 2026_2027'!G30</f>
        <v>2780780</v>
      </c>
      <c r="V27" s="150">
        <f t="shared" si="7"/>
        <v>2173496.3999999994</v>
      </c>
      <c r="W27" s="150">
        <f>Table3[[#This Row],[3-year ave]]+W26</f>
        <v>2316014.6666666665</v>
      </c>
      <c r="X27" s="150">
        <v>1840290</v>
      </c>
      <c r="Y27" s="150">
        <v>2753125</v>
      </c>
      <c r="Z27" s="150">
        <v>3010175</v>
      </c>
      <c r="AA27" s="149">
        <f>U27-V27</f>
        <v>607283.60000000056</v>
      </c>
      <c r="AB27" s="149">
        <f t="shared" si="14"/>
        <v>4977</v>
      </c>
      <c r="AC27" s="149">
        <f t="shared" si="13"/>
        <v>166557</v>
      </c>
      <c r="AD27" s="149">
        <f t="shared" si="15"/>
        <v>229395</v>
      </c>
    </row>
    <row r="28" spans="2:30" ht="15" customHeight="1" x14ac:dyDescent="0.3">
      <c r="B28" s="130">
        <v>25</v>
      </c>
      <c r="C28" s="230" t="str">
        <f>'Soybeans 2026_2027'!C31</f>
        <v>15/08 - 21/08/2026</v>
      </c>
      <c r="D28" s="151">
        <v>2221</v>
      </c>
      <c r="E28" s="152">
        <v>2432</v>
      </c>
      <c r="F28" s="152">
        <f>'Soybeans 2020_2021'!F31</f>
        <v>1361</v>
      </c>
      <c r="G28" s="146">
        <f>'Soybeans 2021_2022'!F31</f>
        <v>1247</v>
      </c>
      <c r="H28" s="146">
        <f>'Soybeans 2022_2023'!F31</f>
        <v>2917</v>
      </c>
      <c r="I28" s="146">
        <f>'Soybeans 2023_2024'!F31</f>
        <v>4247</v>
      </c>
      <c r="J28" s="147">
        <f>'Soybeans 2024_2025'!F31</f>
        <v>3704</v>
      </c>
      <c r="K28" s="147">
        <f>'Soybeans 2025_2026'!F31</f>
        <v>7097</v>
      </c>
      <c r="L28" s="147">
        <f>'Soybeans 2026_2027'!F31</f>
        <v>6836</v>
      </c>
      <c r="M28" s="147">
        <f t="shared" si="1"/>
        <v>5016</v>
      </c>
      <c r="N28" s="148">
        <f t="shared" si="0"/>
        <v>3842.4</v>
      </c>
      <c r="P28" s="149">
        <f t="shared" si="2"/>
        <v>2764</v>
      </c>
      <c r="Q28" s="149">
        <f t="shared" si="3"/>
        <v>6191</v>
      </c>
      <c r="R28" s="149">
        <f t="shared" si="4"/>
        <v>8049</v>
      </c>
      <c r="S28" s="149">
        <f t="shared" si="5"/>
        <v>6728</v>
      </c>
      <c r="T28" s="150">
        <f t="shared" si="6"/>
        <v>2621320</v>
      </c>
      <c r="U28" s="150">
        <f>'Soybeans 2026_2027'!G31</f>
        <v>2787616</v>
      </c>
      <c r="V28" s="150">
        <f t="shared" si="7"/>
        <v>2177338.7999999993</v>
      </c>
      <c r="W28" s="150">
        <f>Table3[[#This Row],[3-year ave]]+W27</f>
        <v>2321030.6666666665</v>
      </c>
      <c r="X28" s="150">
        <v>1840290</v>
      </c>
      <c r="Y28" s="150">
        <v>2753125</v>
      </c>
      <c r="Z28" s="150">
        <v>3010175</v>
      </c>
      <c r="AA28" s="149">
        <f>U28-V28</f>
        <v>610277.20000000065</v>
      </c>
      <c r="AB28" s="149">
        <f t="shared" si="14"/>
        <v>6836</v>
      </c>
      <c r="AC28" s="149">
        <f t="shared" si="13"/>
        <v>166296</v>
      </c>
      <c r="AD28" s="149">
        <f t="shared" si="15"/>
        <v>222559</v>
      </c>
    </row>
    <row r="29" spans="2:30" ht="15" customHeight="1" x14ac:dyDescent="0.3">
      <c r="B29" s="130">
        <v>26</v>
      </c>
      <c r="C29" s="230"/>
      <c r="D29" s="151">
        <v>2917</v>
      </c>
      <c r="E29" s="152">
        <v>1866</v>
      </c>
      <c r="F29" s="152">
        <f>'Soybeans 2020_2021'!F32</f>
        <v>2354</v>
      </c>
      <c r="G29" s="146">
        <f>'Soybeans 2021_2022'!F32</f>
        <v>6053</v>
      </c>
      <c r="H29" s="146">
        <f>'Soybeans 2022_2023'!F32</f>
        <v>5952</v>
      </c>
      <c r="I29" s="146">
        <f>'Soybeans 2023_2024'!F32</f>
        <v>5480</v>
      </c>
      <c r="J29" s="147">
        <f>'Soybeans 2024_2025'!F32</f>
        <v>3918</v>
      </c>
      <c r="K29" s="147">
        <f>'Soybeans 2025_2026'!F32</f>
        <v>6008</v>
      </c>
      <c r="L29" s="147">
        <f>'Soybeans 2026_2027'!F32</f>
        <v>0</v>
      </c>
      <c r="M29" s="147">
        <f t="shared" si="1"/>
        <v>5135.333333333333</v>
      </c>
      <c r="N29" s="148">
        <f t="shared" si="0"/>
        <v>5482.2</v>
      </c>
      <c r="P29" s="149">
        <f t="shared" si="2"/>
        <v>7300</v>
      </c>
      <c r="Q29" s="149">
        <f t="shared" si="3"/>
        <v>8869</v>
      </c>
      <c r="R29" s="149">
        <f t="shared" si="4"/>
        <v>9727</v>
      </c>
      <c r="S29" s="149">
        <f t="shared" si="5"/>
        <v>7622</v>
      </c>
      <c r="T29" s="150">
        <f t="shared" si="6"/>
        <v>2627328</v>
      </c>
      <c r="U29" s="150"/>
      <c r="V29" s="150">
        <f t="shared" si="7"/>
        <v>2182820.9999999995</v>
      </c>
      <c r="W29" s="150"/>
      <c r="X29" s="150">
        <v>1840290</v>
      </c>
      <c r="Y29" s="150">
        <v>2753125</v>
      </c>
      <c r="Z29" s="150">
        <v>3010175</v>
      </c>
      <c r="AA29" s="149"/>
      <c r="AB29" s="149"/>
      <c r="AC29" s="149"/>
      <c r="AD29" s="149"/>
    </row>
    <row r="30" spans="2:30" ht="15" customHeight="1" x14ac:dyDescent="0.3">
      <c r="B30" s="130">
        <v>27</v>
      </c>
      <c r="C30" s="230"/>
      <c r="D30" s="151">
        <v>1989</v>
      </c>
      <c r="E30" s="152">
        <v>2901</v>
      </c>
      <c r="F30" s="152">
        <f>'Soybeans 2020_2021'!F33</f>
        <v>483</v>
      </c>
      <c r="G30" s="146">
        <f>'Soybeans 2021_2022'!F33</f>
        <v>744</v>
      </c>
      <c r="H30" s="146">
        <f>'Soybeans 2022_2023'!F33</f>
        <v>4864</v>
      </c>
      <c r="I30" s="146">
        <f>'Soybeans 2023_2024'!F33</f>
        <v>6349</v>
      </c>
      <c r="J30" s="147">
        <f>'Soybeans 2024_2025'!F33</f>
        <v>8407</v>
      </c>
      <c r="K30" s="147">
        <f>'Soybeans 2025_2026'!F33</f>
        <v>8375</v>
      </c>
      <c r="L30" s="147">
        <f>'Soybeans 2026_2027'!F33</f>
        <v>0</v>
      </c>
      <c r="M30" s="147">
        <f t="shared" si="1"/>
        <v>7710.333333333333</v>
      </c>
      <c r="N30" s="148">
        <f t="shared" si="0"/>
        <v>5747.8</v>
      </c>
      <c r="P30" s="149">
        <f t="shared" si="2"/>
        <v>6797</v>
      </c>
      <c r="Q30" s="149">
        <f t="shared" si="3"/>
        <v>10816</v>
      </c>
      <c r="R30" s="149">
        <f t="shared" si="4"/>
        <v>11829</v>
      </c>
      <c r="S30" s="149">
        <f t="shared" si="5"/>
        <v>12325</v>
      </c>
      <c r="T30" s="150">
        <f t="shared" si="6"/>
        <v>2635703</v>
      </c>
      <c r="U30" s="150"/>
      <c r="V30" s="150">
        <f t="shared" si="7"/>
        <v>2188568.7999999993</v>
      </c>
      <c r="W30" s="150"/>
      <c r="X30" s="150">
        <v>1840290</v>
      </c>
      <c r="Y30" s="150">
        <v>2753125</v>
      </c>
      <c r="Z30" s="150">
        <v>3010175</v>
      </c>
      <c r="AA30" s="149"/>
      <c r="AB30" s="149"/>
      <c r="AC30" s="149"/>
      <c r="AD30" s="149"/>
    </row>
    <row r="31" spans="2:30" ht="15" customHeight="1" x14ac:dyDescent="0.3">
      <c r="B31" s="130">
        <v>28</v>
      </c>
      <c r="C31" s="230"/>
      <c r="D31" s="151">
        <v>1379</v>
      </c>
      <c r="E31" s="152">
        <v>531</v>
      </c>
      <c r="F31" s="152">
        <f>'Soybeans 2020_2021'!F34</f>
        <v>1060</v>
      </c>
      <c r="G31" s="146">
        <f>'Soybeans 2021_2022'!F34</f>
        <v>1323</v>
      </c>
      <c r="H31" s="146">
        <f>'Soybeans 2022_2023'!F34</f>
        <v>4981</v>
      </c>
      <c r="I31" s="146">
        <f>'Soybeans 2023_2024'!F34</f>
        <v>8991</v>
      </c>
      <c r="J31" s="147">
        <f>'Soybeans 2024_2025'!F34</f>
        <v>4396</v>
      </c>
      <c r="K31" s="147">
        <f>'Soybeans 2025_2026'!F34</f>
        <v>8986</v>
      </c>
      <c r="L31" s="147">
        <f>'Soybeans 2026_2027'!F34</f>
        <v>0</v>
      </c>
      <c r="M31" s="147">
        <f t="shared" si="1"/>
        <v>7457.666666666667</v>
      </c>
      <c r="N31" s="148">
        <f t="shared" si="0"/>
        <v>5735.4</v>
      </c>
      <c r="P31" s="149">
        <f t="shared" si="2"/>
        <v>2067</v>
      </c>
      <c r="Q31" s="149">
        <f t="shared" si="3"/>
        <v>9845</v>
      </c>
      <c r="R31" s="149">
        <f t="shared" si="4"/>
        <v>15340</v>
      </c>
      <c r="S31" s="149">
        <f t="shared" si="5"/>
        <v>12803</v>
      </c>
      <c r="T31" s="150">
        <f t="shared" si="6"/>
        <v>2644689</v>
      </c>
      <c r="U31" s="150"/>
      <c r="V31" s="150">
        <f t="shared" si="7"/>
        <v>2194304.1999999993</v>
      </c>
      <c r="W31" s="150"/>
      <c r="X31" s="150">
        <v>1840290</v>
      </c>
      <c r="Y31" s="150">
        <v>2753125</v>
      </c>
      <c r="Z31" s="150">
        <v>3010175</v>
      </c>
      <c r="AA31" s="149"/>
      <c r="AB31" s="149"/>
      <c r="AC31" s="149"/>
      <c r="AD31" s="149"/>
    </row>
    <row r="32" spans="2:30" ht="15" customHeight="1" x14ac:dyDescent="0.3">
      <c r="B32" s="130">
        <v>29</v>
      </c>
      <c r="C32" s="230"/>
      <c r="D32" s="151">
        <v>800</v>
      </c>
      <c r="E32" s="152">
        <v>916</v>
      </c>
      <c r="F32" s="152">
        <f>'Soybeans 2020_2021'!F35</f>
        <v>1413</v>
      </c>
      <c r="G32" s="146">
        <f>'Soybeans 2021_2022'!F35</f>
        <v>1353</v>
      </c>
      <c r="H32" s="146">
        <f>'Soybeans 2022_2023'!F35</f>
        <v>4155</v>
      </c>
      <c r="I32" s="146">
        <f>'Soybeans 2023_2024'!F35</f>
        <v>9487</v>
      </c>
      <c r="J32" s="147">
        <f>'Soybeans 2024_2025'!F35</f>
        <v>4886</v>
      </c>
      <c r="K32" s="147">
        <f>'Soybeans 2025_2026'!F35</f>
        <v>7937</v>
      </c>
      <c r="L32" s="147">
        <f>'Soybeans 2026_2027'!F35</f>
        <v>0</v>
      </c>
      <c r="M32" s="147">
        <f t="shared" si="1"/>
        <v>7436.666666666667</v>
      </c>
      <c r="N32" s="148">
        <f t="shared" si="0"/>
        <v>5563.6</v>
      </c>
      <c r="P32" s="149">
        <f t="shared" si="2"/>
        <v>2676</v>
      </c>
      <c r="Q32" s="149">
        <f t="shared" si="3"/>
        <v>9136</v>
      </c>
      <c r="R32" s="149">
        <f t="shared" si="4"/>
        <v>18478</v>
      </c>
      <c r="S32" s="149">
        <f t="shared" si="5"/>
        <v>9282</v>
      </c>
      <c r="T32" s="150">
        <f t="shared" si="6"/>
        <v>2652626</v>
      </c>
      <c r="U32" s="150"/>
      <c r="V32" s="150">
        <f t="shared" si="7"/>
        <v>2199867.7999999993</v>
      </c>
      <c r="W32" s="150"/>
      <c r="X32" s="150">
        <v>1840290</v>
      </c>
      <c r="Y32" s="150">
        <v>2753125</v>
      </c>
      <c r="Z32" s="150">
        <v>3010175</v>
      </c>
      <c r="AA32" s="149"/>
      <c r="AB32" s="149"/>
      <c r="AC32" s="149"/>
      <c r="AD32" s="149"/>
    </row>
    <row r="33" spans="2:30" ht="15" customHeight="1" x14ac:dyDescent="0.3">
      <c r="B33" s="153">
        <v>30</v>
      </c>
      <c r="C33" s="230"/>
      <c r="D33" s="151">
        <v>792</v>
      </c>
      <c r="E33" s="152">
        <v>412</v>
      </c>
      <c r="F33" s="152">
        <f>'Soybeans 2020_2021'!F36</f>
        <v>3308</v>
      </c>
      <c r="G33" s="146">
        <f>'Soybeans 2021_2022'!F36</f>
        <v>4980</v>
      </c>
      <c r="H33" s="146">
        <f>'Soybeans 2022_2023'!F36</f>
        <v>2939</v>
      </c>
      <c r="I33" s="146">
        <f>'Soybeans 2023_2024'!F36</f>
        <v>3783</v>
      </c>
      <c r="J33" s="147">
        <f>'Soybeans 2024_2025'!F36</f>
        <v>4979</v>
      </c>
      <c r="K33" s="147">
        <f>'Soybeans 2025_2026'!F36</f>
        <v>6954</v>
      </c>
      <c r="L33" s="147">
        <f>'Soybeans 2026_2027'!F36</f>
        <v>0</v>
      </c>
      <c r="M33" s="147">
        <f t="shared" si="1"/>
        <v>5238.666666666667</v>
      </c>
      <c r="N33" s="148">
        <f t="shared" si="0"/>
        <v>4727</v>
      </c>
      <c r="P33" s="149">
        <f t="shared" si="2"/>
        <v>6333</v>
      </c>
      <c r="Q33" s="149">
        <f t="shared" si="3"/>
        <v>7094</v>
      </c>
      <c r="R33" s="149">
        <f t="shared" si="4"/>
        <v>13270</v>
      </c>
      <c r="S33" s="149">
        <f t="shared" si="5"/>
        <v>9865</v>
      </c>
      <c r="T33" s="150">
        <f t="shared" si="6"/>
        <v>2659580</v>
      </c>
      <c r="U33" s="150"/>
      <c r="V33" s="150">
        <f t="shared" si="7"/>
        <v>2204594.7999999993</v>
      </c>
      <c r="W33" s="150"/>
      <c r="X33" s="150">
        <v>1840290</v>
      </c>
      <c r="Y33" s="150">
        <v>2753125</v>
      </c>
      <c r="Z33" s="150">
        <v>3010175</v>
      </c>
      <c r="AA33" s="149"/>
      <c r="AB33" s="149"/>
      <c r="AC33" s="149"/>
      <c r="AD33" s="149"/>
    </row>
    <row r="34" spans="2:30" ht="15" customHeight="1" x14ac:dyDescent="0.3">
      <c r="B34" s="153">
        <v>31</v>
      </c>
      <c r="C34" s="230"/>
      <c r="D34" s="151">
        <v>7759</v>
      </c>
      <c r="E34" s="152">
        <v>3553</v>
      </c>
      <c r="F34" s="152">
        <f>'Soybeans 2020_2021'!F37</f>
        <v>325</v>
      </c>
      <c r="G34" s="146">
        <f>'Soybeans 2021_2022'!F37</f>
        <v>59</v>
      </c>
      <c r="H34" s="146">
        <f>'Soybeans 2022_2023'!F37</f>
        <v>3512</v>
      </c>
      <c r="I34" s="146">
        <f>'Soybeans 2023_2024'!F37</f>
        <v>4040</v>
      </c>
      <c r="J34" s="147">
        <f>'Soybeans 2024_2025'!F37</f>
        <v>6884</v>
      </c>
      <c r="K34" s="147">
        <f>'Soybeans 2025_2026'!F37</f>
        <v>2830</v>
      </c>
      <c r="L34" s="147">
        <f>'Soybeans 2026_2027'!F37</f>
        <v>0</v>
      </c>
      <c r="M34" s="147">
        <f t="shared" si="1"/>
        <v>4584.666666666667</v>
      </c>
      <c r="N34" s="148">
        <f t="shared" si="0"/>
        <v>3465</v>
      </c>
      <c r="P34" s="149">
        <f t="shared" si="2"/>
        <v>5039</v>
      </c>
      <c r="Q34" s="149">
        <f t="shared" si="3"/>
        <v>6451</v>
      </c>
      <c r="R34" s="149">
        <f t="shared" si="4"/>
        <v>7823</v>
      </c>
      <c r="S34" s="149">
        <f t="shared" si="5"/>
        <v>11863</v>
      </c>
      <c r="T34" s="150">
        <f t="shared" si="6"/>
        <v>2662410</v>
      </c>
      <c r="U34" s="150"/>
      <c r="V34" s="150">
        <f t="shared" si="7"/>
        <v>2208059.7999999993</v>
      </c>
      <c r="W34" s="150"/>
      <c r="X34" s="150">
        <v>1840290</v>
      </c>
      <c r="Y34" s="150">
        <v>2753125</v>
      </c>
      <c r="Z34" s="150">
        <v>3010175</v>
      </c>
      <c r="AA34" s="149"/>
      <c r="AB34" s="149"/>
      <c r="AC34" s="149"/>
      <c r="AD34" s="149"/>
    </row>
    <row r="35" spans="2:30" ht="15" customHeight="1" x14ac:dyDescent="0.3">
      <c r="B35" s="153">
        <v>32</v>
      </c>
      <c r="C35" s="230"/>
      <c r="D35" s="151">
        <v>371</v>
      </c>
      <c r="E35" s="152">
        <v>454</v>
      </c>
      <c r="F35" s="152">
        <f>'Soybeans 2020_2021'!F38</f>
        <v>918</v>
      </c>
      <c r="G35" s="146">
        <f>'Soybeans 2021_2022'!F38</f>
        <v>1137</v>
      </c>
      <c r="H35" s="146">
        <f>'Soybeans 2022_2023'!F38</f>
        <v>1894</v>
      </c>
      <c r="I35" s="146">
        <f>'Soybeans 2023_2024'!F38</f>
        <v>3559</v>
      </c>
      <c r="J35" s="147">
        <f>'Soybeans 2024_2025'!F38</f>
        <v>5472</v>
      </c>
      <c r="K35" s="147">
        <f>'Soybeans 2025_2026'!F38</f>
        <v>2117</v>
      </c>
      <c r="L35" s="147">
        <f>'Soybeans 2026_2027'!F38</f>
        <v>0</v>
      </c>
      <c r="M35" s="147">
        <f t="shared" si="1"/>
        <v>3716</v>
      </c>
      <c r="N35" s="148">
        <f t="shared" si="0"/>
        <v>2835.8</v>
      </c>
      <c r="P35" s="149">
        <f t="shared" si="2"/>
        <v>1196</v>
      </c>
      <c r="Q35" s="149">
        <f t="shared" si="3"/>
        <v>5406</v>
      </c>
      <c r="R35" s="149">
        <f t="shared" si="4"/>
        <v>7599</v>
      </c>
      <c r="S35" s="149">
        <f t="shared" si="5"/>
        <v>12356</v>
      </c>
      <c r="T35" s="150">
        <f t="shared" si="6"/>
        <v>2664527</v>
      </c>
      <c r="U35" s="150"/>
      <c r="V35" s="150">
        <f t="shared" si="7"/>
        <v>2210895.5999999992</v>
      </c>
      <c r="W35" s="150"/>
      <c r="X35" s="150">
        <v>1840290</v>
      </c>
      <c r="Y35" s="150">
        <v>2753125</v>
      </c>
      <c r="Z35" s="150">
        <v>3010175</v>
      </c>
      <c r="AA35" s="149"/>
      <c r="AB35" s="149"/>
      <c r="AC35" s="149"/>
      <c r="AD35" s="149"/>
    </row>
    <row r="36" spans="2:30" ht="15" customHeight="1" x14ac:dyDescent="0.3">
      <c r="B36" s="153">
        <v>33</v>
      </c>
      <c r="C36" s="230"/>
      <c r="D36" s="151">
        <v>697</v>
      </c>
      <c r="E36" s="152">
        <v>740</v>
      </c>
      <c r="F36" s="152">
        <f>'Soybeans 2020_2021'!F39</f>
        <v>725</v>
      </c>
      <c r="G36" s="146">
        <f>'Soybeans 2021_2022'!F39</f>
        <v>506</v>
      </c>
      <c r="H36" s="146">
        <f>'Soybeans 2022_2023'!F39</f>
        <v>2148</v>
      </c>
      <c r="I36" s="146">
        <f>'Soybeans 2023_2024'!F39</f>
        <v>3118</v>
      </c>
      <c r="J36" s="147">
        <f>'Soybeans 2024_2025'!F39</f>
        <v>4483</v>
      </c>
      <c r="K36" s="147">
        <f>'Soybeans 2025_2026'!F39</f>
        <v>3155</v>
      </c>
      <c r="L36" s="147">
        <f>'Soybeans 2026_2027'!F39</f>
        <v>0</v>
      </c>
      <c r="M36" s="147">
        <f t="shared" si="1"/>
        <v>3585.3333333333335</v>
      </c>
      <c r="N36" s="148">
        <f t="shared" ref="N36:N55" si="16">AVERAGE(G36:K36)</f>
        <v>2682</v>
      </c>
      <c r="P36" s="149">
        <f t="shared" si="2"/>
        <v>1643</v>
      </c>
      <c r="Q36" s="149">
        <f t="shared" si="3"/>
        <v>4042</v>
      </c>
      <c r="R36" s="149">
        <f t="shared" si="4"/>
        <v>6677</v>
      </c>
      <c r="S36" s="149">
        <f t="shared" si="5"/>
        <v>9955</v>
      </c>
      <c r="T36" s="150">
        <f t="shared" si="6"/>
        <v>2667682</v>
      </c>
      <c r="U36" s="150"/>
      <c r="V36" s="150">
        <f t="shared" si="7"/>
        <v>2213577.5999999992</v>
      </c>
      <c r="W36" s="150"/>
      <c r="X36" s="150">
        <v>1840290</v>
      </c>
      <c r="Y36" s="150">
        <v>2753125</v>
      </c>
      <c r="Z36" s="150">
        <v>3010175</v>
      </c>
      <c r="AA36" s="149"/>
      <c r="AB36" s="149"/>
      <c r="AC36" s="149"/>
      <c r="AD36" s="149"/>
    </row>
    <row r="37" spans="2:30" ht="15" customHeight="1" x14ac:dyDescent="0.3">
      <c r="B37" s="153">
        <v>34</v>
      </c>
      <c r="C37" s="230"/>
      <c r="D37" s="151">
        <v>641</v>
      </c>
      <c r="E37" s="152">
        <v>387</v>
      </c>
      <c r="F37" s="152">
        <f>'Soybeans 2020_2021'!F40</f>
        <v>301</v>
      </c>
      <c r="G37" s="146">
        <f>'Soybeans 2021_2022'!F40</f>
        <v>760</v>
      </c>
      <c r="H37" s="146">
        <f>'Soybeans 2022_2023'!F40</f>
        <v>1536</v>
      </c>
      <c r="I37" s="146">
        <f>'Soybeans 2023_2024'!F40</f>
        <v>2703</v>
      </c>
      <c r="J37" s="147">
        <f>'Soybeans 2024_2025'!F40</f>
        <v>3158</v>
      </c>
      <c r="K37" s="147">
        <f>'Soybeans 2025_2026'!F40</f>
        <v>3792</v>
      </c>
      <c r="L37" s="147">
        <f>'Soybeans 2026_2027'!F40</f>
        <v>0</v>
      </c>
      <c r="M37" s="147">
        <f t="shared" si="1"/>
        <v>3217.6666666666665</v>
      </c>
      <c r="N37" s="148">
        <f t="shared" si="16"/>
        <v>2389.8000000000002</v>
      </c>
      <c r="P37" s="149">
        <f t="shared" ref="P37:P56" si="17">G36+G37</f>
        <v>1266</v>
      </c>
      <c r="Q37" s="149">
        <f t="shared" ref="Q37:Q56" si="18">H36+H37</f>
        <v>3684</v>
      </c>
      <c r="R37" s="149">
        <f t="shared" ref="R37:R56" si="19">I36+I37</f>
        <v>5821</v>
      </c>
      <c r="S37" s="149">
        <f t="shared" ref="S37:S56" si="20">J36+J37</f>
        <v>7641</v>
      </c>
      <c r="T37" s="150">
        <f t="shared" ref="T37:T55" si="21">T36+K37</f>
        <v>2671474</v>
      </c>
      <c r="U37" s="150"/>
      <c r="V37" s="150">
        <f t="shared" ref="V37:V56" si="22">V36+N37</f>
        <v>2215967.399999999</v>
      </c>
      <c r="W37" s="150"/>
      <c r="X37" s="150">
        <v>1840290</v>
      </c>
      <c r="Y37" s="150">
        <v>2753125</v>
      </c>
      <c r="Z37" s="150">
        <v>3010175</v>
      </c>
      <c r="AA37" s="149"/>
      <c r="AB37" s="149"/>
      <c r="AC37" s="149"/>
      <c r="AD37" s="149"/>
    </row>
    <row r="38" spans="2:30" ht="15" customHeight="1" x14ac:dyDescent="0.3">
      <c r="B38" s="153">
        <v>35</v>
      </c>
      <c r="C38" s="230"/>
      <c r="D38" s="151">
        <v>3490</v>
      </c>
      <c r="E38" s="152">
        <v>2057</v>
      </c>
      <c r="F38" s="152">
        <f>'Soybeans 2020_2021'!F41</f>
        <v>447</v>
      </c>
      <c r="G38" s="146">
        <f>'Soybeans 2021_2022'!F41</f>
        <v>3183</v>
      </c>
      <c r="H38" s="146">
        <f>'Soybeans 2022_2023'!F41</f>
        <v>4282</v>
      </c>
      <c r="I38" s="146">
        <f>'Soybeans 2023_2024'!F41</f>
        <v>3768</v>
      </c>
      <c r="J38" s="147">
        <f>'Soybeans 2024_2025'!F41</f>
        <v>4906</v>
      </c>
      <c r="K38" s="147">
        <f>'Soybeans 2025_2026'!F41</f>
        <v>6447</v>
      </c>
      <c r="L38" s="147">
        <f>'Soybeans 2026_2027'!F41</f>
        <v>0</v>
      </c>
      <c r="M38" s="147">
        <f t="shared" si="1"/>
        <v>5040.333333333333</v>
      </c>
      <c r="N38" s="148">
        <f t="shared" si="16"/>
        <v>4517.2</v>
      </c>
      <c r="P38" s="149">
        <f t="shared" si="17"/>
        <v>3943</v>
      </c>
      <c r="Q38" s="149">
        <f t="shared" si="18"/>
        <v>5818</v>
      </c>
      <c r="R38" s="149">
        <f t="shared" si="19"/>
        <v>6471</v>
      </c>
      <c r="S38" s="149">
        <f t="shared" si="20"/>
        <v>8064</v>
      </c>
      <c r="T38" s="150">
        <f t="shared" si="21"/>
        <v>2677921</v>
      </c>
      <c r="U38" s="150"/>
      <c r="V38" s="150">
        <f t="shared" si="22"/>
        <v>2220484.5999999992</v>
      </c>
      <c r="W38" s="150"/>
      <c r="X38" s="150">
        <v>1840290</v>
      </c>
      <c r="Y38" s="150">
        <v>2753125</v>
      </c>
      <c r="Z38" s="150">
        <v>3010175</v>
      </c>
      <c r="AA38" s="149"/>
      <c r="AB38" s="149"/>
      <c r="AC38" s="149"/>
      <c r="AD38" s="149"/>
    </row>
    <row r="39" spans="2:30" ht="15" customHeight="1" x14ac:dyDescent="0.3">
      <c r="B39" s="153">
        <v>36</v>
      </c>
      <c r="C39" s="230"/>
      <c r="D39" s="151">
        <v>121</v>
      </c>
      <c r="E39" s="152">
        <v>114</v>
      </c>
      <c r="F39" s="152">
        <f>'Soybeans 2020_2021'!F42</f>
        <v>290</v>
      </c>
      <c r="G39" s="146">
        <f>'Soybeans 2021_2022'!F42</f>
        <v>221</v>
      </c>
      <c r="H39" s="146">
        <f>'Soybeans 2022_2023'!F42</f>
        <v>2601</v>
      </c>
      <c r="I39" s="146">
        <f>'Soybeans 2023_2024'!F42</f>
        <v>2897</v>
      </c>
      <c r="J39" s="147">
        <f>'Soybeans 2024_2025'!F42</f>
        <v>1994</v>
      </c>
      <c r="K39" s="147">
        <f>'Soybeans 2025_2026'!F42</f>
        <v>4737</v>
      </c>
      <c r="L39" s="147">
        <f>'Soybeans 2026_2027'!F42</f>
        <v>0</v>
      </c>
      <c r="M39" s="147">
        <f t="shared" si="1"/>
        <v>3209.3333333333335</v>
      </c>
      <c r="N39" s="148">
        <f t="shared" si="16"/>
        <v>2490</v>
      </c>
      <c r="P39" s="149">
        <f t="shared" si="17"/>
        <v>3404</v>
      </c>
      <c r="Q39" s="149">
        <f t="shared" si="18"/>
        <v>6883</v>
      </c>
      <c r="R39" s="149">
        <f t="shared" si="19"/>
        <v>6665</v>
      </c>
      <c r="S39" s="149">
        <f t="shared" si="20"/>
        <v>6900</v>
      </c>
      <c r="T39" s="150">
        <f t="shared" si="21"/>
        <v>2682658</v>
      </c>
      <c r="U39" s="150"/>
      <c r="V39" s="150">
        <f t="shared" si="22"/>
        <v>2222974.5999999992</v>
      </c>
      <c r="W39" s="150"/>
      <c r="X39" s="150">
        <v>1840290</v>
      </c>
      <c r="Y39" s="150">
        <v>2753125</v>
      </c>
      <c r="Z39" s="150">
        <v>3010175</v>
      </c>
      <c r="AA39" s="149"/>
      <c r="AB39" s="149"/>
      <c r="AC39" s="149"/>
      <c r="AD39" s="149"/>
    </row>
    <row r="40" spans="2:30" ht="15" customHeight="1" x14ac:dyDescent="0.3">
      <c r="B40" s="153">
        <v>37</v>
      </c>
      <c r="C40" s="230"/>
      <c r="D40" s="151">
        <v>527</v>
      </c>
      <c r="E40" s="152">
        <v>313</v>
      </c>
      <c r="F40" s="152">
        <f>'Soybeans 2020_2021'!F43</f>
        <v>321</v>
      </c>
      <c r="G40" s="146">
        <f>'Soybeans 2021_2022'!F43</f>
        <v>248</v>
      </c>
      <c r="H40" s="146">
        <f>'Soybeans 2022_2023'!F43</f>
        <v>1670</v>
      </c>
      <c r="I40" s="146">
        <f>'Soybeans 2023_2024'!F43</f>
        <v>1228</v>
      </c>
      <c r="J40" s="147">
        <f>'Soybeans 2024_2025'!F43</f>
        <v>3271</v>
      </c>
      <c r="K40" s="147">
        <f>'Soybeans 2025_2026'!F43</f>
        <v>6489</v>
      </c>
      <c r="L40" s="147">
        <f>'Soybeans 2026_2027'!F43</f>
        <v>0</v>
      </c>
      <c r="M40" s="147">
        <f t="shared" si="1"/>
        <v>3662.6666666666665</v>
      </c>
      <c r="N40" s="148">
        <f t="shared" si="16"/>
        <v>2581.1999999999998</v>
      </c>
      <c r="P40" s="149">
        <f t="shared" si="17"/>
        <v>469</v>
      </c>
      <c r="Q40" s="149">
        <f t="shared" si="18"/>
        <v>4271</v>
      </c>
      <c r="R40" s="149">
        <f t="shared" si="19"/>
        <v>4125</v>
      </c>
      <c r="S40" s="149">
        <f t="shared" si="20"/>
        <v>5265</v>
      </c>
      <c r="T40" s="150">
        <f t="shared" si="21"/>
        <v>2689147</v>
      </c>
      <c r="U40" s="150"/>
      <c r="V40" s="150">
        <f t="shared" si="22"/>
        <v>2225555.7999999993</v>
      </c>
      <c r="W40" s="150"/>
      <c r="X40" s="150">
        <v>1840290</v>
      </c>
      <c r="Y40" s="150">
        <v>2753125</v>
      </c>
      <c r="Z40" s="150">
        <v>3010175</v>
      </c>
      <c r="AA40" s="149"/>
      <c r="AB40" s="149"/>
      <c r="AC40" s="149"/>
      <c r="AD40" s="149"/>
    </row>
    <row r="41" spans="2:30" ht="15" customHeight="1" x14ac:dyDescent="0.3">
      <c r="B41" s="153">
        <v>38</v>
      </c>
      <c r="C41" s="230"/>
      <c r="D41" s="151">
        <v>453</v>
      </c>
      <c r="E41" s="152">
        <v>458</v>
      </c>
      <c r="F41" s="152">
        <f>'Soybeans 2020_2021'!F44</f>
        <v>190</v>
      </c>
      <c r="G41" s="146">
        <f>'Soybeans 2021_2022'!F44</f>
        <v>627</v>
      </c>
      <c r="H41" s="146">
        <f>'Soybeans 2022_2023'!F44</f>
        <v>1531</v>
      </c>
      <c r="I41" s="146">
        <f>'Soybeans 2023_2024'!F44</f>
        <v>1399</v>
      </c>
      <c r="J41" s="147">
        <f>'Soybeans 2024_2025'!F44</f>
        <v>3929</v>
      </c>
      <c r="K41" s="147">
        <f>'Soybeans 2025_2026'!F44</f>
        <v>3913</v>
      </c>
      <c r="L41" s="147">
        <f>'Soybeans 2026_2027'!F44</f>
        <v>0</v>
      </c>
      <c r="M41" s="147">
        <f t="shared" si="1"/>
        <v>3080.3333333333335</v>
      </c>
      <c r="N41" s="148">
        <f t="shared" si="16"/>
        <v>2279.8000000000002</v>
      </c>
      <c r="P41" s="149">
        <f t="shared" si="17"/>
        <v>875</v>
      </c>
      <c r="Q41" s="149">
        <f t="shared" si="18"/>
        <v>3201</v>
      </c>
      <c r="R41" s="149">
        <f t="shared" si="19"/>
        <v>2627</v>
      </c>
      <c r="S41" s="149">
        <f t="shared" si="20"/>
        <v>7200</v>
      </c>
      <c r="T41" s="150">
        <f t="shared" si="21"/>
        <v>2693060</v>
      </c>
      <c r="U41" s="150"/>
      <c r="V41" s="150">
        <f t="shared" si="22"/>
        <v>2227835.5999999992</v>
      </c>
      <c r="W41" s="150"/>
      <c r="X41" s="150">
        <v>1840290</v>
      </c>
      <c r="Y41" s="150">
        <v>2753125</v>
      </c>
      <c r="Z41" s="150">
        <v>3010175</v>
      </c>
      <c r="AA41" s="149"/>
      <c r="AB41" s="149"/>
      <c r="AC41" s="149"/>
      <c r="AD41" s="149"/>
    </row>
    <row r="42" spans="2:30" ht="15" customHeight="1" x14ac:dyDescent="0.3">
      <c r="B42" s="153">
        <v>39</v>
      </c>
      <c r="C42" s="230"/>
      <c r="D42" s="151">
        <v>540</v>
      </c>
      <c r="E42" s="152">
        <v>263</v>
      </c>
      <c r="F42" s="152">
        <f>'Soybeans 2020_2021'!F45</f>
        <v>1407</v>
      </c>
      <c r="G42" s="146">
        <f>'Soybeans 2021_2022'!F45</f>
        <v>5013</v>
      </c>
      <c r="H42" s="146">
        <f>'Soybeans 2022_2023'!F45</f>
        <v>1512</v>
      </c>
      <c r="I42" s="146">
        <f>'Soybeans 2023_2024'!F45</f>
        <v>2299</v>
      </c>
      <c r="J42" s="147">
        <f>'Soybeans 2024_2025'!F45</f>
        <v>3715</v>
      </c>
      <c r="K42" s="147">
        <f>'Soybeans 2025_2026'!F45</f>
        <v>3904</v>
      </c>
      <c r="L42" s="147">
        <f>'Soybeans 2026_2027'!F45</f>
        <v>0</v>
      </c>
      <c r="M42" s="147">
        <f t="shared" si="1"/>
        <v>3306</v>
      </c>
      <c r="N42" s="148">
        <f t="shared" si="16"/>
        <v>3288.6</v>
      </c>
      <c r="P42" s="149">
        <f t="shared" si="17"/>
        <v>5640</v>
      </c>
      <c r="Q42" s="149">
        <f t="shared" si="18"/>
        <v>3043</v>
      </c>
      <c r="R42" s="149">
        <f t="shared" si="19"/>
        <v>3698</v>
      </c>
      <c r="S42" s="149">
        <f t="shared" si="20"/>
        <v>7644</v>
      </c>
      <c r="T42" s="150">
        <f t="shared" si="21"/>
        <v>2696964</v>
      </c>
      <c r="U42" s="150"/>
      <c r="V42" s="150">
        <f t="shared" si="22"/>
        <v>2231124.1999999993</v>
      </c>
      <c r="W42" s="150"/>
      <c r="X42" s="150">
        <v>1840290</v>
      </c>
      <c r="Y42" s="150">
        <v>2753125</v>
      </c>
      <c r="Z42" s="150">
        <v>3010175</v>
      </c>
      <c r="AA42" s="149"/>
      <c r="AB42" s="149"/>
      <c r="AC42" s="149"/>
      <c r="AD42" s="149"/>
    </row>
    <row r="43" spans="2:30" ht="15" customHeight="1" x14ac:dyDescent="0.3">
      <c r="B43" s="153">
        <v>40</v>
      </c>
      <c r="C43" s="230"/>
      <c r="D43" s="151">
        <v>2850</v>
      </c>
      <c r="E43" s="152">
        <v>756</v>
      </c>
      <c r="F43" s="152">
        <f>'Soybeans 2020_2021'!F46</f>
        <v>490</v>
      </c>
      <c r="G43" s="146">
        <f>'Soybeans 2021_2022'!F46</f>
        <v>199</v>
      </c>
      <c r="H43" s="146">
        <f>'Soybeans 2022_2023'!F46</f>
        <v>963</v>
      </c>
      <c r="I43" s="146">
        <f>'Soybeans 2023_2024'!F46</f>
        <v>2793</v>
      </c>
      <c r="J43" s="147">
        <f>'Soybeans 2024_2025'!F46</f>
        <v>3131</v>
      </c>
      <c r="K43" s="147">
        <f>'Soybeans 2025_2026'!F46</f>
        <v>4239</v>
      </c>
      <c r="L43" s="147">
        <f>'Soybeans 2026_2027'!F46</f>
        <v>0</v>
      </c>
      <c r="M43" s="147">
        <f t="shared" si="1"/>
        <v>3387.6666666666665</v>
      </c>
      <c r="N43" s="148">
        <f t="shared" si="16"/>
        <v>2265</v>
      </c>
      <c r="P43" s="149">
        <f t="shared" si="17"/>
        <v>5212</v>
      </c>
      <c r="Q43" s="149">
        <f t="shared" si="18"/>
        <v>2475</v>
      </c>
      <c r="R43" s="149">
        <f t="shared" si="19"/>
        <v>5092</v>
      </c>
      <c r="S43" s="149">
        <f t="shared" si="20"/>
        <v>6846</v>
      </c>
      <c r="T43" s="150">
        <f t="shared" si="21"/>
        <v>2701203</v>
      </c>
      <c r="U43" s="150"/>
      <c r="V43" s="150">
        <f t="shared" si="22"/>
        <v>2233389.1999999993</v>
      </c>
      <c r="W43" s="150"/>
      <c r="X43" s="150">
        <v>1840290</v>
      </c>
      <c r="Y43" s="150">
        <v>2753125</v>
      </c>
      <c r="Z43" s="150">
        <v>3010175</v>
      </c>
      <c r="AA43" s="149"/>
      <c r="AB43" s="149"/>
      <c r="AC43" s="149"/>
      <c r="AD43" s="149"/>
    </row>
    <row r="44" spans="2:30" ht="15" customHeight="1" x14ac:dyDescent="0.3">
      <c r="B44" s="153">
        <v>41</v>
      </c>
      <c r="C44" s="230"/>
      <c r="D44" s="151">
        <v>593</v>
      </c>
      <c r="E44" s="152">
        <v>201</v>
      </c>
      <c r="F44" s="152">
        <f>'Soybeans 2020_2021'!F47</f>
        <v>522</v>
      </c>
      <c r="G44" s="146">
        <f>'Soybeans 2021_2022'!F47</f>
        <v>989</v>
      </c>
      <c r="H44" s="146">
        <f>'Soybeans 2022_2023'!F47</f>
        <v>1775</v>
      </c>
      <c r="I44" s="146">
        <f>'Soybeans 2023_2024'!F47</f>
        <v>2845</v>
      </c>
      <c r="J44" s="147">
        <f>'Soybeans 2024_2025'!F47</f>
        <v>2431</v>
      </c>
      <c r="K44" s="147">
        <f>'Soybeans 2025_2026'!F47</f>
        <v>4714</v>
      </c>
      <c r="L44" s="147">
        <f>'Soybeans 2026_2027'!F47</f>
        <v>0</v>
      </c>
      <c r="M44" s="147">
        <f t="shared" si="1"/>
        <v>3330</v>
      </c>
      <c r="N44" s="148">
        <f t="shared" si="16"/>
        <v>2550.8000000000002</v>
      </c>
      <c r="P44" s="149">
        <f t="shared" si="17"/>
        <v>1188</v>
      </c>
      <c r="Q44" s="149">
        <f t="shared" si="18"/>
        <v>2738</v>
      </c>
      <c r="R44" s="149">
        <f t="shared" si="19"/>
        <v>5638</v>
      </c>
      <c r="S44" s="149">
        <f t="shared" si="20"/>
        <v>5562</v>
      </c>
      <c r="T44" s="150">
        <f t="shared" si="21"/>
        <v>2705917</v>
      </c>
      <c r="U44" s="150"/>
      <c r="V44" s="150">
        <f t="shared" si="22"/>
        <v>2235939.9999999991</v>
      </c>
      <c r="W44" s="150"/>
      <c r="X44" s="150">
        <v>1840290</v>
      </c>
      <c r="Y44" s="150">
        <v>2753125</v>
      </c>
      <c r="Z44" s="150">
        <v>3010175</v>
      </c>
      <c r="AA44" s="149"/>
      <c r="AB44" s="149"/>
      <c r="AC44" s="149"/>
      <c r="AD44" s="149"/>
    </row>
    <row r="45" spans="2:30" ht="15" customHeight="1" x14ac:dyDescent="0.3">
      <c r="B45" s="153">
        <v>42</v>
      </c>
      <c r="C45" s="230"/>
      <c r="D45" s="151">
        <v>819</v>
      </c>
      <c r="E45" s="152">
        <v>255</v>
      </c>
      <c r="F45" s="152">
        <f>'Soybeans 2020_2021'!F48</f>
        <v>923</v>
      </c>
      <c r="G45" s="146">
        <f>'Soybeans 2021_2022'!F48</f>
        <v>1126</v>
      </c>
      <c r="H45" s="146">
        <f>'Soybeans 2022_2023'!F48</f>
        <v>2862</v>
      </c>
      <c r="I45" s="146">
        <f>'Soybeans 2023_2024'!F48</f>
        <v>1489</v>
      </c>
      <c r="J45" s="147">
        <f>'Soybeans 2024_2025'!F48</f>
        <v>3403</v>
      </c>
      <c r="K45" s="147">
        <f>'Soybeans 2025_2026'!F48</f>
        <v>2743</v>
      </c>
      <c r="L45" s="147">
        <f>'Soybeans 2026_2027'!F48</f>
        <v>0</v>
      </c>
      <c r="M45" s="147">
        <f t="shared" si="1"/>
        <v>2545</v>
      </c>
      <c r="N45" s="148">
        <f t="shared" si="16"/>
        <v>2324.6</v>
      </c>
      <c r="P45" s="149">
        <f t="shared" si="17"/>
        <v>2115</v>
      </c>
      <c r="Q45" s="149">
        <f t="shared" si="18"/>
        <v>4637</v>
      </c>
      <c r="R45" s="149">
        <f t="shared" si="19"/>
        <v>4334</v>
      </c>
      <c r="S45" s="149">
        <f t="shared" si="20"/>
        <v>5834</v>
      </c>
      <c r="T45" s="150">
        <f t="shared" si="21"/>
        <v>2708660</v>
      </c>
      <c r="U45" s="150"/>
      <c r="V45" s="150">
        <f t="shared" si="22"/>
        <v>2238264.5999999992</v>
      </c>
      <c r="W45" s="150"/>
      <c r="X45" s="150">
        <v>1840290</v>
      </c>
      <c r="Y45" s="150">
        <v>2753125</v>
      </c>
      <c r="Z45" s="150">
        <v>3010175</v>
      </c>
      <c r="AA45" s="149"/>
      <c r="AB45" s="149"/>
      <c r="AC45" s="149"/>
      <c r="AD45" s="149"/>
    </row>
    <row r="46" spans="2:30" ht="15" customHeight="1" x14ac:dyDescent="0.3">
      <c r="B46" s="153">
        <v>43</v>
      </c>
      <c r="C46" s="230"/>
      <c r="D46" s="151">
        <v>1278</v>
      </c>
      <c r="E46" s="152">
        <v>244</v>
      </c>
      <c r="F46" s="152">
        <f>'Soybeans 2020_2021'!F49</f>
        <v>253</v>
      </c>
      <c r="G46" s="146">
        <f>'Soybeans 2021_2022'!F49</f>
        <v>1373</v>
      </c>
      <c r="H46" s="146">
        <f>'Soybeans 2022_2023'!F49</f>
        <v>2716</v>
      </c>
      <c r="I46" s="146">
        <f>'Soybeans 2023_2024'!F49</f>
        <v>1596</v>
      </c>
      <c r="J46" s="147">
        <f>'Soybeans 2024_2025'!F49</f>
        <v>2073</v>
      </c>
      <c r="K46" s="147">
        <f>'Soybeans 2025_2026'!F49</f>
        <v>986</v>
      </c>
      <c r="L46" s="147">
        <f>'Soybeans 2026_2027'!F49</f>
        <v>0</v>
      </c>
      <c r="M46" s="147">
        <f t="shared" si="1"/>
        <v>1551.6666666666667</v>
      </c>
      <c r="N46" s="148">
        <f t="shared" si="16"/>
        <v>1748.8</v>
      </c>
      <c r="P46" s="149">
        <f t="shared" si="17"/>
        <v>2499</v>
      </c>
      <c r="Q46" s="149">
        <f t="shared" si="18"/>
        <v>5578</v>
      </c>
      <c r="R46" s="149">
        <f t="shared" si="19"/>
        <v>3085</v>
      </c>
      <c r="S46" s="149">
        <f t="shared" si="20"/>
        <v>5476</v>
      </c>
      <c r="T46" s="150">
        <f t="shared" si="21"/>
        <v>2709646</v>
      </c>
      <c r="U46" s="150"/>
      <c r="V46" s="150">
        <f t="shared" si="22"/>
        <v>2240013.399999999</v>
      </c>
      <c r="W46" s="150"/>
      <c r="X46" s="150">
        <v>1840290</v>
      </c>
      <c r="Y46" s="150">
        <v>2753125</v>
      </c>
      <c r="Z46" s="150">
        <v>3010175</v>
      </c>
      <c r="AA46" s="149"/>
      <c r="AB46" s="149"/>
      <c r="AC46" s="149"/>
      <c r="AD46" s="149"/>
    </row>
    <row r="47" spans="2:30" ht="15" customHeight="1" x14ac:dyDescent="0.3">
      <c r="B47" s="153">
        <v>44</v>
      </c>
      <c r="C47" s="230"/>
      <c r="D47" s="151">
        <v>-115</v>
      </c>
      <c r="E47" s="152">
        <v>909</v>
      </c>
      <c r="F47" s="152">
        <f>'Soybeans 2020_2021'!F50</f>
        <v>49</v>
      </c>
      <c r="G47" s="146">
        <f>'Soybeans 2021_2022'!F50</f>
        <v>4878</v>
      </c>
      <c r="H47" s="146">
        <f>'Soybeans 2022_2023'!F50</f>
        <v>1165</v>
      </c>
      <c r="I47" s="146">
        <f>'Soybeans 2023_2024'!F50</f>
        <v>929</v>
      </c>
      <c r="J47" s="147">
        <f>'Soybeans 2024_2025'!F50</f>
        <v>567</v>
      </c>
      <c r="K47" s="147">
        <f>'Soybeans 2025_2026'!F50</f>
        <v>496</v>
      </c>
      <c r="L47" s="147">
        <f>'Soybeans 2026_2027'!F50</f>
        <v>0</v>
      </c>
      <c r="M47" s="147">
        <f t="shared" si="1"/>
        <v>664</v>
      </c>
      <c r="N47" s="148">
        <f t="shared" si="16"/>
        <v>1607</v>
      </c>
      <c r="P47" s="149">
        <f t="shared" si="17"/>
        <v>6251</v>
      </c>
      <c r="Q47" s="149">
        <f t="shared" si="18"/>
        <v>3881</v>
      </c>
      <c r="R47" s="149">
        <f t="shared" si="19"/>
        <v>2525</v>
      </c>
      <c r="S47" s="149">
        <f t="shared" si="20"/>
        <v>2640</v>
      </c>
      <c r="T47" s="150">
        <f t="shared" si="21"/>
        <v>2710142</v>
      </c>
      <c r="U47" s="150"/>
      <c r="V47" s="150">
        <f t="shared" si="22"/>
        <v>2241620.399999999</v>
      </c>
      <c r="W47" s="150"/>
      <c r="X47" s="150">
        <v>1840290</v>
      </c>
      <c r="Y47" s="150">
        <v>2753125</v>
      </c>
      <c r="Z47" s="150">
        <v>3010175</v>
      </c>
      <c r="AA47" s="149"/>
      <c r="AB47" s="149"/>
      <c r="AC47" s="149"/>
      <c r="AD47" s="149"/>
    </row>
    <row r="48" spans="2:30" ht="15" customHeight="1" x14ac:dyDescent="0.3">
      <c r="B48" s="153">
        <v>45</v>
      </c>
      <c r="C48" s="230"/>
      <c r="D48" s="151">
        <v>258</v>
      </c>
      <c r="E48" s="152">
        <v>32</v>
      </c>
      <c r="F48" s="152">
        <f>'Soybeans 2020_2021'!F51</f>
        <v>1302</v>
      </c>
      <c r="G48" s="146">
        <f>'Soybeans 2021_2022'!F51</f>
        <v>1034</v>
      </c>
      <c r="H48" s="146">
        <f>'Soybeans 2022_2023'!F51</f>
        <v>1512</v>
      </c>
      <c r="I48" s="146">
        <f>'Soybeans 2023_2024'!F51</f>
        <v>2394</v>
      </c>
      <c r="J48" s="147">
        <f>'Soybeans 2024_2025'!F51</f>
        <v>165</v>
      </c>
      <c r="K48" s="147">
        <f>'Soybeans 2025_2026'!F51</f>
        <v>2700</v>
      </c>
      <c r="L48" s="147">
        <f>'Soybeans 2026_2027'!F51</f>
        <v>0</v>
      </c>
      <c r="M48" s="147">
        <f t="shared" si="1"/>
        <v>1753</v>
      </c>
      <c r="N48" s="148">
        <f t="shared" si="16"/>
        <v>1561</v>
      </c>
      <c r="P48" s="149">
        <f t="shared" si="17"/>
        <v>5912</v>
      </c>
      <c r="Q48" s="149">
        <f t="shared" si="18"/>
        <v>2677</v>
      </c>
      <c r="R48" s="149">
        <f t="shared" si="19"/>
        <v>3323</v>
      </c>
      <c r="S48" s="149">
        <f t="shared" si="20"/>
        <v>732</v>
      </c>
      <c r="T48" s="150">
        <f t="shared" si="21"/>
        <v>2712842</v>
      </c>
      <c r="U48" s="150"/>
      <c r="V48" s="150">
        <f t="shared" si="22"/>
        <v>2243181.399999999</v>
      </c>
      <c r="W48" s="150"/>
      <c r="X48" s="150">
        <v>1840290</v>
      </c>
      <c r="Y48" s="150">
        <v>2753125</v>
      </c>
      <c r="Z48" s="150">
        <v>3010175</v>
      </c>
      <c r="AA48" s="149"/>
      <c r="AB48" s="149"/>
      <c r="AC48" s="149"/>
      <c r="AD48" s="149"/>
    </row>
    <row r="49" spans="2:30" ht="15" customHeight="1" x14ac:dyDescent="0.3">
      <c r="B49" s="153">
        <v>46</v>
      </c>
      <c r="C49" s="230"/>
      <c r="D49" s="151">
        <v>982</v>
      </c>
      <c r="E49" s="152">
        <v>718</v>
      </c>
      <c r="F49" s="152">
        <f>'Soybeans 2020_2021'!F52</f>
        <v>1667</v>
      </c>
      <c r="G49" s="146">
        <f>'Soybeans 2021_2022'!F52</f>
        <v>2103</v>
      </c>
      <c r="H49" s="146">
        <f>'Soybeans 2022_2023'!F52</f>
        <v>3424</v>
      </c>
      <c r="I49" s="146">
        <f>'Soybeans 2023_2024'!F52</f>
        <v>2378</v>
      </c>
      <c r="J49" s="147">
        <f>'Soybeans 2024_2025'!F52</f>
        <v>2427</v>
      </c>
      <c r="K49" s="147">
        <f>'Soybeans 2025_2026'!F52</f>
        <v>4297</v>
      </c>
      <c r="L49" s="147">
        <f>'Soybeans 2026_2027'!F52</f>
        <v>0</v>
      </c>
      <c r="M49" s="147">
        <f t="shared" si="1"/>
        <v>3034</v>
      </c>
      <c r="N49" s="148">
        <f t="shared" si="16"/>
        <v>2925.8</v>
      </c>
      <c r="P49" s="149">
        <f t="shared" si="17"/>
        <v>3137</v>
      </c>
      <c r="Q49" s="149">
        <f t="shared" si="18"/>
        <v>4936</v>
      </c>
      <c r="R49" s="149">
        <f t="shared" si="19"/>
        <v>4772</v>
      </c>
      <c r="S49" s="149">
        <f t="shared" si="20"/>
        <v>2592</v>
      </c>
      <c r="T49" s="150">
        <f t="shared" si="21"/>
        <v>2717139</v>
      </c>
      <c r="U49" s="150"/>
      <c r="V49" s="150">
        <f t="shared" si="22"/>
        <v>2246107.1999999988</v>
      </c>
      <c r="W49" s="150"/>
      <c r="X49" s="150">
        <v>1840290</v>
      </c>
      <c r="Y49" s="150">
        <v>2753125</v>
      </c>
      <c r="Z49" s="150">
        <v>3010175</v>
      </c>
      <c r="AA49" s="149"/>
      <c r="AB49" s="149"/>
      <c r="AC49" s="149"/>
      <c r="AD49" s="149"/>
    </row>
    <row r="50" spans="2:30" ht="15" customHeight="1" x14ac:dyDescent="0.3">
      <c r="B50" s="153">
        <v>47</v>
      </c>
      <c r="C50" s="230"/>
      <c r="D50" s="151">
        <v>1508</v>
      </c>
      <c r="E50" s="152">
        <v>1256</v>
      </c>
      <c r="F50" s="152">
        <f>'Soybeans 2020_2021'!F53</f>
        <v>1407</v>
      </c>
      <c r="G50" s="146">
        <f>'Soybeans 2021_2022'!F53</f>
        <v>1356</v>
      </c>
      <c r="H50" s="146">
        <f>'Soybeans 2022_2023'!F53</f>
        <v>3767</v>
      </c>
      <c r="I50" s="146">
        <f>'Soybeans 2023_2024'!F53</f>
        <v>3125</v>
      </c>
      <c r="J50" s="147">
        <f>'Soybeans 2024_2025'!F53</f>
        <v>3790</v>
      </c>
      <c r="K50" s="147">
        <f>'Soybeans 2025_2026'!F53</f>
        <v>9292</v>
      </c>
      <c r="L50" s="147">
        <f>'Soybeans 2026_2027'!F53</f>
        <v>0</v>
      </c>
      <c r="M50" s="147">
        <f t="shared" si="1"/>
        <v>5402.333333333333</v>
      </c>
      <c r="N50" s="148">
        <f t="shared" si="16"/>
        <v>4266</v>
      </c>
      <c r="P50" s="149">
        <f t="shared" si="17"/>
        <v>3459</v>
      </c>
      <c r="Q50" s="149">
        <f t="shared" si="18"/>
        <v>7191</v>
      </c>
      <c r="R50" s="149">
        <f t="shared" si="19"/>
        <v>5503</v>
      </c>
      <c r="S50" s="149">
        <f t="shared" si="20"/>
        <v>6217</v>
      </c>
      <c r="T50" s="150">
        <f t="shared" si="21"/>
        <v>2726431</v>
      </c>
      <c r="U50" s="150"/>
      <c r="V50" s="150">
        <f t="shared" si="22"/>
        <v>2250373.1999999988</v>
      </c>
      <c r="W50" s="150"/>
      <c r="X50" s="150">
        <v>1840290</v>
      </c>
      <c r="Y50" s="150">
        <v>2753125</v>
      </c>
      <c r="Z50" s="150">
        <v>3010175</v>
      </c>
      <c r="AA50" s="149"/>
      <c r="AB50" s="149"/>
      <c r="AC50" s="149"/>
      <c r="AD50" s="149"/>
    </row>
    <row r="51" spans="2:30" ht="15" customHeight="1" x14ac:dyDescent="0.3">
      <c r="B51" s="153">
        <v>48</v>
      </c>
      <c r="C51" s="230"/>
      <c r="D51" s="151">
        <v>3587</v>
      </c>
      <c r="E51" s="152">
        <v>1078</v>
      </c>
      <c r="F51" s="152">
        <f>'Soybeans 2020_2021'!F54</f>
        <v>2149</v>
      </c>
      <c r="G51" s="146">
        <f>'Soybeans 2021_2022'!F54</f>
        <v>4566</v>
      </c>
      <c r="H51" s="146">
        <f>'Soybeans 2022_2023'!F54</f>
        <v>5459</v>
      </c>
      <c r="I51" s="146">
        <f>'Soybeans 2023_2024'!F54</f>
        <v>2686</v>
      </c>
      <c r="J51" s="147">
        <f>'Soybeans 2024_2025'!F54</f>
        <v>5315</v>
      </c>
      <c r="K51" s="147">
        <f>'Soybeans 2025_2026'!F54</f>
        <v>5464</v>
      </c>
      <c r="L51" s="147">
        <f>'Soybeans 2026_2027'!F54</f>
        <v>0</v>
      </c>
      <c r="M51" s="147">
        <f t="shared" si="1"/>
        <v>4488.333333333333</v>
      </c>
      <c r="N51" s="148">
        <f t="shared" si="16"/>
        <v>4698</v>
      </c>
      <c r="P51" s="149">
        <f t="shared" si="17"/>
        <v>5922</v>
      </c>
      <c r="Q51" s="149">
        <f t="shared" si="18"/>
        <v>9226</v>
      </c>
      <c r="R51" s="149">
        <f t="shared" si="19"/>
        <v>5811</v>
      </c>
      <c r="S51" s="149">
        <f t="shared" si="20"/>
        <v>9105</v>
      </c>
      <c r="T51" s="150">
        <f t="shared" si="21"/>
        <v>2731895</v>
      </c>
      <c r="U51" s="150"/>
      <c r="V51" s="150">
        <f t="shared" si="22"/>
        <v>2255071.1999999988</v>
      </c>
      <c r="W51" s="150"/>
      <c r="X51" s="150">
        <v>1840290</v>
      </c>
      <c r="Y51" s="150">
        <v>2753125</v>
      </c>
      <c r="Z51" s="150">
        <v>3010175</v>
      </c>
      <c r="AA51" s="149"/>
      <c r="AB51" s="149"/>
      <c r="AC51" s="149"/>
      <c r="AD51" s="149"/>
    </row>
    <row r="52" spans="2:30" ht="15" customHeight="1" x14ac:dyDescent="0.3">
      <c r="B52" s="153">
        <v>49</v>
      </c>
      <c r="C52" s="230"/>
      <c r="D52" s="151">
        <v>514</v>
      </c>
      <c r="E52" s="152">
        <v>2938</v>
      </c>
      <c r="F52" s="152">
        <f>'Soybeans 2020_2021'!F55</f>
        <v>703</v>
      </c>
      <c r="G52" s="146">
        <f>'Soybeans 2021_2022'!F55</f>
        <v>721</v>
      </c>
      <c r="H52" s="146">
        <f>'Soybeans 2022_2023'!F55</f>
        <v>2888</v>
      </c>
      <c r="I52" s="146">
        <f>'Soybeans 2023_2024'!F55</f>
        <v>2989</v>
      </c>
      <c r="J52" s="147">
        <f>'Soybeans 2024_2025'!F55</f>
        <v>2523</v>
      </c>
      <c r="K52" s="147">
        <f>'Soybeans 2025_2026'!F55</f>
        <v>3749</v>
      </c>
      <c r="L52" s="147">
        <f>'Soybeans 2026_2027'!F55</f>
        <v>0</v>
      </c>
      <c r="M52" s="147">
        <f t="shared" si="1"/>
        <v>3087</v>
      </c>
      <c r="N52" s="148">
        <f t="shared" si="16"/>
        <v>2574</v>
      </c>
      <c r="P52" s="149">
        <f t="shared" si="17"/>
        <v>5287</v>
      </c>
      <c r="Q52" s="149">
        <f t="shared" si="18"/>
        <v>8347</v>
      </c>
      <c r="R52" s="149">
        <f t="shared" si="19"/>
        <v>5675</v>
      </c>
      <c r="S52" s="149">
        <f t="shared" si="20"/>
        <v>7838</v>
      </c>
      <c r="T52" s="150">
        <f t="shared" si="21"/>
        <v>2735644</v>
      </c>
      <c r="U52" s="150"/>
      <c r="V52" s="150">
        <f t="shared" si="22"/>
        <v>2257645.1999999988</v>
      </c>
      <c r="W52" s="150"/>
      <c r="X52" s="150">
        <v>1840290</v>
      </c>
      <c r="Y52" s="150">
        <v>2753125</v>
      </c>
      <c r="Z52" s="150">
        <v>3010175</v>
      </c>
      <c r="AA52" s="149"/>
      <c r="AB52" s="149"/>
      <c r="AC52" s="149"/>
      <c r="AD52" s="149"/>
    </row>
    <row r="53" spans="2:30" ht="15" customHeight="1" x14ac:dyDescent="0.3">
      <c r="B53" s="153">
        <v>50</v>
      </c>
      <c r="C53" s="230"/>
      <c r="D53" s="151">
        <v>997</v>
      </c>
      <c r="E53" s="152">
        <v>865</v>
      </c>
      <c r="F53" s="152">
        <f>'Soybeans 2020_2021'!F56</f>
        <v>904</v>
      </c>
      <c r="G53" s="146">
        <f>'Soybeans 2021_2022'!F56</f>
        <v>2739</v>
      </c>
      <c r="H53" s="146">
        <f>'Soybeans 2022_2023'!F56</f>
        <v>2466</v>
      </c>
      <c r="I53" s="146">
        <f>'Soybeans 2023_2024'!F56</f>
        <v>1953</v>
      </c>
      <c r="J53" s="147">
        <f>'Soybeans 2024_2025'!F56</f>
        <v>1600</v>
      </c>
      <c r="K53" s="147">
        <f>'Soybeans 2025_2026'!F56</f>
        <v>5062</v>
      </c>
      <c r="L53" s="147">
        <f>'Soybeans 2026_2027'!F56</f>
        <v>0</v>
      </c>
      <c r="M53" s="147">
        <f t="shared" si="1"/>
        <v>2871.6666666666665</v>
      </c>
      <c r="N53" s="148">
        <f t="shared" si="16"/>
        <v>2764</v>
      </c>
      <c r="P53" s="149">
        <f t="shared" si="17"/>
        <v>3460</v>
      </c>
      <c r="Q53" s="149">
        <f t="shared" si="18"/>
        <v>5354</v>
      </c>
      <c r="R53" s="149">
        <f t="shared" si="19"/>
        <v>4942</v>
      </c>
      <c r="S53" s="149">
        <f t="shared" si="20"/>
        <v>4123</v>
      </c>
      <c r="T53" s="150">
        <f t="shared" si="21"/>
        <v>2740706</v>
      </c>
      <c r="U53" s="150"/>
      <c r="V53" s="150">
        <f t="shared" si="22"/>
        <v>2260409.1999999988</v>
      </c>
      <c r="W53" s="150"/>
      <c r="X53" s="150">
        <v>1840290</v>
      </c>
      <c r="Y53" s="150">
        <v>2753125</v>
      </c>
      <c r="Z53" s="150">
        <v>3010175</v>
      </c>
      <c r="AA53" s="149"/>
      <c r="AB53" s="149"/>
      <c r="AC53" s="149"/>
      <c r="AD53" s="149"/>
    </row>
    <row r="54" spans="2:30" ht="15" customHeight="1" x14ac:dyDescent="0.3">
      <c r="B54" s="153">
        <v>51</v>
      </c>
      <c r="C54" s="230"/>
      <c r="D54" s="151">
        <v>1208</v>
      </c>
      <c r="E54" s="152">
        <v>722</v>
      </c>
      <c r="F54" s="152">
        <f>'Soybeans 2020_2021'!F57</f>
        <v>429</v>
      </c>
      <c r="G54" s="146">
        <f>'Soybeans 2021_2022'!F57</f>
        <v>1466</v>
      </c>
      <c r="H54" s="146">
        <f>'Soybeans 2022_2023'!F57</f>
        <v>1368</v>
      </c>
      <c r="I54" s="146">
        <f>'Soybeans 2023_2024'!F57</f>
        <v>3879</v>
      </c>
      <c r="J54" s="147">
        <f>'Soybeans 2024_2025'!F57</f>
        <v>2019</v>
      </c>
      <c r="K54" s="147">
        <f>'Soybeans 2025_2026'!F57</f>
        <v>4413</v>
      </c>
      <c r="L54" s="147">
        <f>'Soybeans 2026_2027'!F57</f>
        <v>0</v>
      </c>
      <c r="M54" s="147">
        <f t="shared" si="1"/>
        <v>3437</v>
      </c>
      <c r="N54" s="148">
        <f t="shared" si="16"/>
        <v>2629</v>
      </c>
      <c r="P54" s="149">
        <f t="shared" si="17"/>
        <v>4205</v>
      </c>
      <c r="Q54" s="149">
        <f t="shared" si="18"/>
        <v>3834</v>
      </c>
      <c r="R54" s="149">
        <f t="shared" si="19"/>
        <v>5832</v>
      </c>
      <c r="S54" s="149">
        <f t="shared" si="20"/>
        <v>3619</v>
      </c>
      <c r="T54" s="150">
        <f t="shared" si="21"/>
        <v>2745119</v>
      </c>
      <c r="U54" s="150"/>
      <c r="V54" s="150">
        <f t="shared" si="22"/>
        <v>2263038.1999999988</v>
      </c>
      <c r="W54" s="150"/>
      <c r="X54" s="150">
        <v>1840290</v>
      </c>
      <c r="Y54" s="150">
        <v>2753125</v>
      </c>
      <c r="Z54" s="150">
        <v>3010175</v>
      </c>
      <c r="AA54" s="149"/>
      <c r="AB54" s="149"/>
      <c r="AC54" s="149"/>
      <c r="AD54" s="149"/>
    </row>
    <row r="55" spans="2:30" ht="15" customHeight="1" x14ac:dyDescent="0.3">
      <c r="B55" s="153">
        <v>52</v>
      </c>
      <c r="C55" s="230"/>
      <c r="D55" s="151">
        <v>2975</v>
      </c>
      <c r="E55" s="152">
        <v>800</v>
      </c>
      <c r="F55" s="152"/>
      <c r="G55" s="146">
        <f>'Soybeans 2021_2022'!F58</f>
        <v>1575</v>
      </c>
      <c r="H55" s="146">
        <f>'Soybeans 2022_2023'!F58</f>
        <v>2496</v>
      </c>
      <c r="I55" s="146">
        <f>'Soybeans 2023_2024'!F58</f>
        <v>2605</v>
      </c>
      <c r="J55" s="147">
        <f>'Soybeans 2024_2025'!F58</f>
        <v>685</v>
      </c>
      <c r="K55" s="147">
        <f>'Soybeans 2025_2026'!F58</f>
        <v>4313</v>
      </c>
      <c r="L55" s="147">
        <f>'Soybeans 2026_2027'!F58</f>
        <v>0</v>
      </c>
      <c r="M55" s="147">
        <f t="shared" si="1"/>
        <v>2534.3333333333335</v>
      </c>
      <c r="N55" s="148">
        <f t="shared" si="16"/>
        <v>2334.8000000000002</v>
      </c>
      <c r="P55" s="149">
        <f t="shared" si="17"/>
        <v>3041</v>
      </c>
      <c r="Q55" s="149">
        <f t="shared" si="18"/>
        <v>3864</v>
      </c>
      <c r="R55" s="149">
        <f t="shared" si="19"/>
        <v>6484</v>
      </c>
      <c r="S55" s="149">
        <f t="shared" si="20"/>
        <v>2704</v>
      </c>
      <c r="T55" s="150">
        <f t="shared" si="21"/>
        <v>2749432</v>
      </c>
      <c r="U55" s="150"/>
      <c r="V55" s="150">
        <f t="shared" si="22"/>
        <v>2265372.9999999986</v>
      </c>
      <c r="W55" s="150"/>
      <c r="X55" s="150">
        <v>1840290</v>
      </c>
      <c r="Y55" s="150">
        <v>2753125</v>
      </c>
      <c r="Z55" s="150">
        <v>3010175</v>
      </c>
      <c r="AA55" s="149"/>
      <c r="AB55" s="149"/>
      <c r="AC55" s="149"/>
      <c r="AD55" s="149"/>
    </row>
    <row r="56" spans="2:30" ht="15" customHeight="1" x14ac:dyDescent="0.3">
      <c r="B56" s="153">
        <v>53</v>
      </c>
      <c r="C56" s="231"/>
      <c r="D56" s="154"/>
      <c r="E56" s="155">
        <v>1876</v>
      </c>
      <c r="F56" s="155"/>
      <c r="G56" s="156"/>
      <c r="H56" s="156"/>
      <c r="I56" s="156"/>
      <c r="J56" s="147">
        <f>'Soybeans 2024_2025'!F59</f>
        <v>1535</v>
      </c>
      <c r="K56" s="147"/>
      <c r="L56" s="147">
        <f>'Soybeans 2026_2027'!F59</f>
        <v>0</v>
      </c>
      <c r="M56" s="147">
        <f t="shared" si="1"/>
        <v>1535</v>
      </c>
      <c r="N56" s="148"/>
      <c r="P56" s="157">
        <f t="shared" si="17"/>
        <v>1575</v>
      </c>
      <c r="Q56" s="157">
        <f t="shared" si="18"/>
        <v>2496</v>
      </c>
      <c r="R56" s="157">
        <f t="shared" si="19"/>
        <v>2605</v>
      </c>
      <c r="S56" s="157">
        <f t="shared" si="20"/>
        <v>2220</v>
      </c>
      <c r="T56" s="158"/>
      <c r="U56" s="158"/>
      <c r="V56" s="158">
        <f t="shared" si="22"/>
        <v>2265372.9999999986</v>
      </c>
      <c r="W56" s="158"/>
      <c r="X56" s="158"/>
      <c r="Y56" s="158"/>
      <c r="Z56" s="158"/>
      <c r="AA56" s="157"/>
      <c r="AB56" s="157"/>
      <c r="AC56" s="157"/>
      <c r="AD56" s="157"/>
    </row>
    <row r="57" spans="2:30" ht="14.4" x14ac:dyDescent="0.3">
      <c r="B57" s="159" t="s">
        <v>50</v>
      </c>
      <c r="C57" s="160"/>
      <c r="D57" s="161">
        <v>1540000</v>
      </c>
      <c r="E57" s="162">
        <v>1170345</v>
      </c>
      <c r="F57" s="162">
        <v>1245500</v>
      </c>
      <c r="G57" s="163">
        <v>1897000</v>
      </c>
      <c r="H57" s="163">
        <v>2230000</v>
      </c>
      <c r="I57" s="163">
        <v>2770000</v>
      </c>
      <c r="J57" s="164">
        <f>X55</f>
        <v>1840290</v>
      </c>
      <c r="K57" s="164">
        <f>Y55</f>
        <v>2753125</v>
      </c>
      <c r="L57" s="165">
        <f>Z6</f>
        <v>3010175</v>
      </c>
      <c r="M57" s="165">
        <f>AVERAGE(I57:K57)</f>
        <v>2454471.6666666665</v>
      </c>
      <c r="N57" s="166">
        <f>AVERAGE(F57:K57)</f>
        <v>2122652.5</v>
      </c>
      <c r="P57" s="167">
        <f>SUM(P4:P56)</f>
        <v>3729738</v>
      </c>
      <c r="Q57" s="167">
        <f t="shared" ref="Q57:AB57" si="23">SUM(Q4:Q56)</f>
        <v>4371006</v>
      </c>
      <c r="R57" s="167">
        <f t="shared" si="23"/>
        <v>5440526</v>
      </c>
      <c r="S57" s="167">
        <f t="shared" si="23"/>
        <v>3615131</v>
      </c>
      <c r="T57" s="167">
        <f t="shared" si="23"/>
        <v>111352231</v>
      </c>
      <c r="U57" s="167">
        <f>SUM(U4:U56)</f>
        <v>40701785</v>
      </c>
      <c r="V57" s="167">
        <f t="shared" si="23"/>
        <v>96897817.400000021</v>
      </c>
      <c r="W57" s="167"/>
      <c r="X57" s="167">
        <f t="shared" si="23"/>
        <v>95695080</v>
      </c>
      <c r="Y57" s="167">
        <f t="shared" si="23"/>
        <v>143162500</v>
      </c>
      <c r="Z57" s="167">
        <f t="shared" si="23"/>
        <v>156529100</v>
      </c>
      <c r="AA57" s="167">
        <f t="shared" si="23"/>
        <v>6246398.6000000034</v>
      </c>
      <c r="AB57" s="167">
        <f t="shared" si="23"/>
        <v>2787616</v>
      </c>
      <c r="AC57" s="167">
        <f>SUM(AC4:AC56)</f>
        <v>2070099</v>
      </c>
      <c r="AD57" s="167">
        <f>AD19</f>
        <v>348273</v>
      </c>
    </row>
    <row r="58" spans="2:30" ht="14.25" customHeight="1" x14ac:dyDescent="0.3">
      <c r="B58" s="168" t="s">
        <v>51</v>
      </c>
      <c r="C58" s="169"/>
      <c r="D58" s="170">
        <v>38000</v>
      </c>
      <c r="E58" s="171">
        <v>35000</v>
      </c>
      <c r="F58" s="171">
        <v>30000</v>
      </c>
      <c r="G58" s="172">
        <v>35000</v>
      </c>
      <c r="H58" s="172">
        <v>42000</v>
      </c>
      <c r="I58" s="172">
        <v>0</v>
      </c>
      <c r="J58" s="173">
        <v>46000</v>
      </c>
      <c r="K58" s="164">
        <v>44000</v>
      </c>
      <c r="L58" s="165">
        <f>'Table-SAGIS deliver vs CEC est'!C8</f>
        <v>45000</v>
      </c>
      <c r="M58" s="165">
        <f t="shared" ref="M58" si="24">AVERAGE(I58:K58)</f>
        <v>30000</v>
      </c>
      <c r="N58" s="166">
        <f>AVERAGE(F58:K58)</f>
        <v>32833.333333333336</v>
      </c>
    </row>
    <row r="59" spans="2:30" ht="14.25" customHeight="1" x14ac:dyDescent="0.3">
      <c r="B59" s="174" t="s">
        <v>52</v>
      </c>
      <c r="C59" s="175"/>
      <c r="D59" s="176">
        <f>D57-D58</f>
        <v>1502000</v>
      </c>
      <c r="E59" s="177">
        <f>E57-E58</f>
        <v>1135345</v>
      </c>
      <c r="F59" s="177">
        <f>F57-F58</f>
        <v>1215500</v>
      </c>
      <c r="G59" s="178">
        <v>1858450</v>
      </c>
      <c r="H59" s="178">
        <f t="shared" ref="H59:N59" si="25">H57-H58</f>
        <v>2188000</v>
      </c>
      <c r="I59" s="178">
        <f t="shared" si="25"/>
        <v>2770000</v>
      </c>
      <c r="J59" s="179">
        <f t="shared" si="25"/>
        <v>1794290</v>
      </c>
      <c r="K59" s="179">
        <f>K57-K58</f>
        <v>2709125</v>
      </c>
      <c r="L59" s="179">
        <f>L57-L58</f>
        <v>2965175</v>
      </c>
      <c r="M59" s="165">
        <f>M57-M58</f>
        <v>2424471.6666666665</v>
      </c>
      <c r="N59" s="180">
        <f t="shared" si="25"/>
        <v>2089819.1666666667</v>
      </c>
    </row>
    <row r="60" spans="2:30" ht="12.6" thickBot="1" x14ac:dyDescent="0.3">
      <c r="B60" s="181"/>
      <c r="C60" s="182"/>
      <c r="D60" s="183"/>
      <c r="E60" s="184"/>
      <c r="F60" s="184"/>
      <c r="G60" s="185"/>
      <c r="H60" s="185"/>
      <c r="I60" s="185"/>
      <c r="J60" s="186"/>
      <c r="K60" s="186"/>
      <c r="L60" s="186"/>
      <c r="M60" s="186"/>
      <c r="N60" s="186"/>
    </row>
    <row r="61" spans="2:30" ht="18" thickBot="1" x14ac:dyDescent="0.4">
      <c r="B61" s="187" t="s">
        <v>53</v>
      </c>
      <c r="C61" s="188"/>
      <c r="D61" s="189" t="s">
        <v>41</v>
      </c>
      <c r="E61" s="190" t="s">
        <v>42</v>
      </c>
      <c r="F61" s="191" t="s">
        <v>43</v>
      </c>
      <c r="G61" s="192" t="s">
        <v>44</v>
      </c>
      <c r="H61" s="192" t="s">
        <v>45</v>
      </c>
      <c r="I61" s="192" t="s">
        <v>46</v>
      </c>
      <c r="J61" s="193" t="s">
        <v>47</v>
      </c>
      <c r="K61" s="193" t="s">
        <v>63</v>
      </c>
      <c r="L61" s="193" t="s">
        <v>69</v>
      </c>
      <c r="M61" s="193"/>
      <c r="N61" s="193"/>
    </row>
    <row r="62" spans="2:30" ht="15" thickBot="1" x14ac:dyDescent="0.35">
      <c r="B62" s="194" t="s">
        <v>54</v>
      </c>
      <c r="C62" s="195"/>
      <c r="D62" s="196">
        <f t="shared" ref="D62:F62" si="26">SUM(D4:D27)</f>
        <v>1460825</v>
      </c>
      <c r="E62" s="196">
        <f t="shared" si="26"/>
        <v>1105132</v>
      </c>
      <c r="F62" s="196">
        <f t="shared" si="26"/>
        <v>1192410</v>
      </c>
      <c r="G62" s="197">
        <f>SUM(G4:G55)</f>
        <v>1864869</v>
      </c>
      <c r="H62" s="197">
        <f>SUM(H4:H55)</f>
        <v>2185503</v>
      </c>
      <c r="I62" s="197">
        <f>SUM(I4:I55)</f>
        <v>2720263</v>
      </c>
      <c r="J62" s="197">
        <f>SUM(J4:J56)</f>
        <v>1808333</v>
      </c>
      <c r="K62" s="197">
        <f>SUM(K4:K55)</f>
        <v>2749432</v>
      </c>
      <c r="L62" s="197">
        <f>'Soybeans 2026_2027'!G28</f>
        <v>2769770</v>
      </c>
      <c r="M62" s="198">
        <f>SUM(M4:M56)</f>
        <v>2427032.6666666665</v>
      </c>
      <c r="N62" s="198">
        <f>SUM(N4:N55)</f>
        <v>2265372.9999999986</v>
      </c>
    </row>
    <row r="63" spans="2:30" ht="15" thickTop="1" x14ac:dyDescent="0.3">
      <c r="B63" s="199"/>
      <c r="C63" s="200"/>
      <c r="D63" s="201"/>
      <c r="E63" s="202"/>
      <c r="F63" s="202"/>
      <c r="G63" s="203"/>
      <c r="H63" s="203"/>
      <c r="I63" s="203"/>
      <c r="J63" s="204"/>
      <c r="K63" s="204"/>
      <c r="L63" s="204"/>
      <c r="M63" s="204"/>
      <c r="N63" s="204"/>
    </row>
    <row r="64" spans="2:30" ht="15" thickBot="1" x14ac:dyDescent="0.35">
      <c r="B64" s="205" t="s">
        <v>55</v>
      </c>
      <c r="C64" s="206"/>
      <c r="D64" s="207">
        <f t="shared" ref="D64:F64" si="27">D62/D59</f>
        <v>0.97258655126498006</v>
      </c>
      <c r="E64" s="207">
        <f t="shared" si="27"/>
        <v>0.97338870563573188</v>
      </c>
      <c r="F64" s="207">
        <f t="shared" si="27"/>
        <v>0.98100370218017274</v>
      </c>
      <c r="G64" s="208">
        <f>G62/G59</f>
        <v>1.0034539535634535</v>
      </c>
      <c r="H64" s="208">
        <f t="shared" ref="H64:K64" si="28">H62/H59</f>
        <v>0.99885877513711152</v>
      </c>
      <c r="I64" s="208">
        <f t="shared" si="28"/>
        <v>0.98204440433212992</v>
      </c>
      <c r="J64" s="209">
        <f t="shared" si="28"/>
        <v>1.0078264940449984</v>
      </c>
      <c r="K64" s="209">
        <f t="shared" si="28"/>
        <v>1.0148782355926729</v>
      </c>
      <c r="L64" s="209">
        <f>L62/L59</f>
        <v>0.93410001096056727</v>
      </c>
      <c r="M64" s="209">
        <f>M62/M59</f>
        <v>1.0010563126124385</v>
      </c>
      <c r="N64" s="209">
        <f>N62/N59</f>
        <v>1.0840043177579552</v>
      </c>
    </row>
    <row r="65" spans="2:14" ht="15" customHeight="1" x14ac:dyDescent="0.3">
      <c r="B65" s="210" t="s">
        <v>56</v>
      </c>
      <c r="C65" s="211"/>
      <c r="D65" s="211"/>
      <c r="E65" s="212"/>
      <c r="F65" s="212"/>
      <c r="G65" s="213"/>
      <c r="H65" s="213"/>
      <c r="I65" s="213"/>
      <c r="J65" s="214"/>
      <c r="K65" s="214"/>
      <c r="L65" s="214"/>
      <c r="M65" s="214"/>
      <c r="N65" s="214"/>
    </row>
    <row r="66" spans="2:14" ht="15" customHeight="1" x14ac:dyDescent="0.3">
      <c r="B66" s="243" t="s">
        <v>57</v>
      </c>
      <c r="C66" s="244"/>
      <c r="E66" s="215"/>
      <c r="F66" s="215"/>
      <c r="G66" s="216"/>
      <c r="H66" s="216"/>
      <c r="I66" s="216"/>
      <c r="J66" s="217"/>
      <c r="K66" s="217"/>
      <c r="L66" s="217"/>
      <c r="M66" s="217"/>
      <c r="N66" s="217"/>
    </row>
    <row r="67" spans="2:14" ht="15.75" customHeight="1" thickBot="1" x14ac:dyDescent="0.35">
      <c r="B67" s="245" t="s">
        <v>58</v>
      </c>
      <c r="C67" s="246"/>
      <c r="D67" s="218"/>
      <c r="E67" s="219"/>
      <c r="F67" s="219"/>
      <c r="G67" s="220"/>
      <c r="H67" s="220"/>
      <c r="I67" s="220"/>
      <c r="J67" s="221"/>
      <c r="K67" s="221"/>
      <c r="L67" s="221"/>
      <c r="M67" s="221"/>
      <c r="N67" s="221"/>
    </row>
    <row r="68" spans="2:14" hidden="1" x14ac:dyDescent="0.25"/>
    <row r="69" spans="2:14" hidden="1" x14ac:dyDescent="0.25">
      <c r="B69" s="95" t="s">
        <v>59</v>
      </c>
    </row>
    <row r="70" spans="2:14" hidden="1" x14ac:dyDescent="0.25"/>
    <row r="71" spans="2:14" hidden="1" x14ac:dyDescent="0.25"/>
    <row r="72" spans="2:14" hidden="1" x14ac:dyDescent="0.25"/>
    <row r="75" spans="2:14" x14ac:dyDescent="0.25">
      <c r="D75" s="223"/>
      <c r="E75" s="223"/>
      <c r="F75" s="223"/>
      <c r="G75" s="224"/>
      <c r="H75" s="224"/>
      <c r="I75" s="224"/>
    </row>
    <row r="76" spans="2:14" x14ac:dyDescent="0.25">
      <c r="E76" s="225"/>
      <c r="F76" s="226"/>
      <c r="G76" s="227"/>
      <c r="H76" s="227"/>
      <c r="I76" s="227"/>
      <c r="J76" s="228"/>
      <c r="K76" s="228"/>
      <c r="L76" s="228"/>
      <c r="M76" s="228"/>
    </row>
    <row r="77" spans="2:14" x14ac:dyDescent="0.25">
      <c r="D77" s="229"/>
      <c r="E77" s="229"/>
      <c r="F77" s="229"/>
      <c r="G77" s="227"/>
      <c r="H77" s="227"/>
      <c r="I77" s="227"/>
      <c r="J77" s="228"/>
      <c r="K77" s="228"/>
      <c r="L77" s="228"/>
      <c r="M77" s="228"/>
    </row>
    <row r="79" spans="2:14" x14ac:dyDescent="0.25">
      <c r="F79" s="225"/>
    </row>
  </sheetData>
  <mergeCells count="3">
    <mergeCell ref="B66:C66"/>
    <mergeCell ref="B67:C67"/>
    <mergeCell ref="B2:G2"/>
  </mergeCells>
  <pageMargins left="0.70866141732283472" right="0.70866141732283472" top="0.74803149606299213" bottom="0.74803149606299213" header="0.31496062992125984" footer="0.31496062992125984"/>
  <pageSetup scale="5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419B-17F0-41CE-B0AA-257CFFF49391}">
  <dimension ref="A1:I89"/>
  <sheetViews>
    <sheetView zoomScale="80" zoomScaleNormal="80" workbookViewId="0">
      <selection activeCell="I17" sqref="I17"/>
    </sheetView>
  </sheetViews>
  <sheetFormatPr defaultColWidth="8.6640625" defaultRowHeight="11.4" x14ac:dyDescent="0.2"/>
  <cols>
    <col min="1" max="1" width="9.109375" style="2" customWidth="1"/>
    <col min="2" max="2" width="24.5546875" style="2" bestFit="1" customWidth="1"/>
    <col min="3" max="3" width="15.109375" style="41" bestFit="1" customWidth="1"/>
    <col min="4" max="4" width="15.44140625" style="54" bestFit="1" customWidth="1"/>
    <col min="5" max="5" width="13.21875" style="55" bestFit="1" customWidth="1"/>
    <col min="6" max="6" width="14.6640625" style="56" bestFit="1" customWidth="1"/>
    <col min="7" max="7" width="11.77734375" style="57" bestFit="1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8" ht="14.4" x14ac:dyDescent="0.3">
      <c r="A1" s="11"/>
      <c r="B1" s="89"/>
      <c r="C1" s="90"/>
      <c r="D1" s="91"/>
      <c r="E1" s="92"/>
      <c r="F1" s="93"/>
      <c r="G1" s="94"/>
    </row>
    <row r="2" spans="1:8" ht="24" customHeight="1" thickBot="1" x14ac:dyDescent="0.35">
      <c r="A2" s="11"/>
      <c r="B2" s="233" t="s">
        <v>20</v>
      </c>
      <c r="C2" s="233"/>
      <c r="D2" s="233"/>
      <c r="E2" s="233"/>
      <c r="F2" s="233"/>
      <c r="G2" s="233"/>
    </row>
    <row r="3" spans="1:8" s="3" customFormat="1" ht="18" thickTop="1" x14ac:dyDescent="0.3">
      <c r="A3" s="14"/>
      <c r="B3" s="97"/>
      <c r="C3" s="98"/>
      <c r="D3" s="234" t="s">
        <v>21</v>
      </c>
      <c r="E3" s="234"/>
      <c r="F3" s="234"/>
      <c r="G3" s="234"/>
    </row>
    <row r="4" spans="1:8" s="1" customFormat="1" ht="27.45" customHeight="1" x14ac:dyDescent="0.25">
      <c r="A4" s="14"/>
      <c r="B4" s="100" t="s">
        <v>22</v>
      </c>
      <c r="C4" s="101" t="s">
        <v>23</v>
      </c>
      <c r="D4" s="102" t="s">
        <v>24</v>
      </c>
      <c r="E4" s="103" t="s">
        <v>25</v>
      </c>
      <c r="F4" s="103" t="s">
        <v>26</v>
      </c>
      <c r="G4" s="103" t="s">
        <v>27</v>
      </c>
    </row>
    <row r="5" spans="1:8" s="1" customFormat="1" ht="27.45" customHeight="1" x14ac:dyDescent="0.25">
      <c r="A5" s="14"/>
      <c r="B5" s="100" t="s">
        <v>28</v>
      </c>
      <c r="C5" s="101" t="s">
        <v>29</v>
      </c>
      <c r="D5" s="102" t="s">
        <v>30</v>
      </c>
      <c r="E5" s="103" t="s">
        <v>31</v>
      </c>
      <c r="F5" s="103" t="s">
        <v>32</v>
      </c>
      <c r="G5" s="103" t="s">
        <v>33</v>
      </c>
    </row>
    <row r="6" spans="1:8" ht="38.4" customHeight="1" thickBot="1" x14ac:dyDescent="0.35">
      <c r="A6" s="11"/>
      <c r="B6" s="249" t="s">
        <v>39</v>
      </c>
      <c r="C6" s="250"/>
      <c r="D6" s="250"/>
      <c r="E6" s="250"/>
      <c r="F6" s="250"/>
      <c r="G6" s="250"/>
    </row>
    <row r="7" spans="1:8" ht="14.4" x14ac:dyDescent="0.3">
      <c r="A7" s="11"/>
      <c r="B7" s="105">
        <v>1</v>
      </c>
      <c r="C7" s="106">
        <v>45723</v>
      </c>
      <c r="D7" s="107">
        <v>1158</v>
      </c>
      <c r="E7" s="107">
        <v>180</v>
      </c>
      <c r="F7" s="108">
        <v>1338</v>
      </c>
      <c r="G7" s="109">
        <v>1338</v>
      </c>
    </row>
    <row r="8" spans="1:8" ht="14.4" x14ac:dyDescent="0.3">
      <c r="A8" s="11"/>
      <c r="B8" s="110">
        <v>2</v>
      </c>
      <c r="C8" s="106">
        <f t="shared" ref="C8:C58" si="0">C7+7</f>
        <v>45730</v>
      </c>
      <c r="D8" s="107">
        <v>4911</v>
      </c>
      <c r="E8" s="107">
        <v>1807</v>
      </c>
      <c r="F8" s="108">
        <v>6718</v>
      </c>
      <c r="G8" s="111">
        <f>SUM(G7,F8)</f>
        <v>8056</v>
      </c>
    </row>
    <row r="9" spans="1:8" ht="14.4" x14ac:dyDescent="0.3">
      <c r="A9" s="11"/>
      <c r="B9" s="112">
        <v>3</v>
      </c>
      <c r="C9" s="106">
        <f t="shared" si="0"/>
        <v>45737</v>
      </c>
      <c r="D9" s="107">
        <v>5757</v>
      </c>
      <c r="E9" s="107">
        <v>1081</v>
      </c>
      <c r="F9" s="108">
        <v>6838</v>
      </c>
      <c r="G9" s="111">
        <f t="shared" ref="G9:G56" si="1">SUM(G8,F9)</f>
        <v>14894</v>
      </c>
    </row>
    <row r="10" spans="1:8" ht="14.4" x14ac:dyDescent="0.3">
      <c r="A10" s="11"/>
      <c r="B10" s="105">
        <v>4</v>
      </c>
      <c r="C10" s="106">
        <f t="shared" si="0"/>
        <v>45744</v>
      </c>
      <c r="D10" s="107">
        <v>42733</v>
      </c>
      <c r="E10" s="107">
        <v>4057</v>
      </c>
      <c r="F10" s="108">
        <v>46790</v>
      </c>
      <c r="G10" s="111">
        <f t="shared" si="1"/>
        <v>61684</v>
      </c>
      <c r="H10" s="36"/>
    </row>
    <row r="11" spans="1:8" ht="14.4" x14ac:dyDescent="0.3">
      <c r="A11" s="11"/>
      <c r="B11" s="105">
        <v>5</v>
      </c>
      <c r="C11" s="106">
        <f t="shared" si="0"/>
        <v>45751</v>
      </c>
      <c r="D11" s="107">
        <v>30177</v>
      </c>
      <c r="E11" s="107">
        <v>782</v>
      </c>
      <c r="F11" s="108">
        <v>30959</v>
      </c>
      <c r="G11" s="111">
        <f t="shared" si="1"/>
        <v>92643</v>
      </c>
    </row>
    <row r="12" spans="1:8" ht="14.4" x14ac:dyDescent="0.3">
      <c r="A12" s="11"/>
      <c r="B12" s="110">
        <v>6</v>
      </c>
      <c r="C12" s="106">
        <f t="shared" si="0"/>
        <v>45758</v>
      </c>
      <c r="D12" s="107">
        <v>22233</v>
      </c>
      <c r="E12" s="107">
        <v>3258</v>
      </c>
      <c r="F12" s="108">
        <v>25491</v>
      </c>
      <c r="G12" s="111">
        <f t="shared" si="1"/>
        <v>118134</v>
      </c>
    </row>
    <row r="13" spans="1:8" ht="14.4" x14ac:dyDescent="0.3">
      <c r="A13" s="11"/>
      <c r="B13" s="112">
        <v>7</v>
      </c>
      <c r="C13" s="106">
        <f t="shared" si="0"/>
        <v>45765</v>
      </c>
      <c r="D13" s="107">
        <v>126741</v>
      </c>
      <c r="E13" s="107">
        <v>8318</v>
      </c>
      <c r="F13" s="108">
        <v>135059</v>
      </c>
      <c r="G13" s="111">
        <f t="shared" si="1"/>
        <v>253193</v>
      </c>
    </row>
    <row r="14" spans="1:8" ht="14.4" x14ac:dyDescent="0.3">
      <c r="A14" s="11"/>
      <c r="B14" s="105">
        <v>8</v>
      </c>
      <c r="C14" s="106">
        <f t="shared" si="0"/>
        <v>45772</v>
      </c>
      <c r="D14" s="107">
        <v>89662</v>
      </c>
      <c r="E14" s="107">
        <v>11556</v>
      </c>
      <c r="F14" s="108">
        <v>101218</v>
      </c>
      <c r="G14" s="111">
        <f t="shared" si="1"/>
        <v>354411</v>
      </c>
    </row>
    <row r="15" spans="1:8" ht="13.5" customHeight="1" x14ac:dyDescent="0.3">
      <c r="A15" s="11"/>
      <c r="B15" s="105">
        <v>9</v>
      </c>
      <c r="C15" s="106">
        <f t="shared" si="0"/>
        <v>45779</v>
      </c>
      <c r="D15" s="107">
        <v>193768</v>
      </c>
      <c r="E15" s="107">
        <v>3721</v>
      </c>
      <c r="F15" s="108">
        <v>197489</v>
      </c>
      <c r="G15" s="111">
        <f t="shared" si="1"/>
        <v>551900</v>
      </c>
    </row>
    <row r="16" spans="1:8" ht="14.4" x14ac:dyDescent="0.3">
      <c r="A16" s="11"/>
      <c r="B16" s="110">
        <v>10</v>
      </c>
      <c r="C16" s="106">
        <f t="shared" si="0"/>
        <v>45786</v>
      </c>
      <c r="D16" s="107">
        <v>438352</v>
      </c>
      <c r="E16" s="107">
        <v>1188</v>
      </c>
      <c r="F16" s="108">
        <v>439540</v>
      </c>
      <c r="G16" s="111">
        <f t="shared" si="1"/>
        <v>991440</v>
      </c>
    </row>
    <row r="17" spans="1:9" ht="14.4" x14ac:dyDescent="0.3">
      <c r="A17" s="11"/>
      <c r="B17" s="112">
        <v>11</v>
      </c>
      <c r="C17" s="106">
        <f t="shared" si="0"/>
        <v>45793</v>
      </c>
      <c r="D17" s="107">
        <v>530509</v>
      </c>
      <c r="E17" s="107">
        <v>10971</v>
      </c>
      <c r="F17" s="108">
        <v>541480</v>
      </c>
      <c r="G17" s="111">
        <f t="shared" si="1"/>
        <v>1532920</v>
      </c>
    </row>
    <row r="18" spans="1:9" ht="14.4" x14ac:dyDescent="0.3">
      <c r="A18" s="11"/>
      <c r="B18" s="105">
        <v>12</v>
      </c>
      <c r="C18" s="106">
        <f t="shared" si="0"/>
        <v>45800</v>
      </c>
      <c r="D18" s="107">
        <v>405536</v>
      </c>
      <c r="E18" s="107">
        <v>2437</v>
      </c>
      <c r="F18" s="108">
        <v>407973</v>
      </c>
      <c r="G18" s="111">
        <f t="shared" si="1"/>
        <v>1940893</v>
      </c>
    </row>
    <row r="19" spans="1:9" ht="14.4" x14ac:dyDescent="0.3">
      <c r="A19" s="11"/>
      <c r="B19" s="105">
        <v>13</v>
      </c>
      <c r="C19" s="106">
        <f t="shared" si="0"/>
        <v>45807</v>
      </c>
      <c r="D19" s="107">
        <v>265003</v>
      </c>
      <c r="E19" s="107">
        <v>12443</v>
      </c>
      <c r="F19" s="108">
        <v>277446</v>
      </c>
      <c r="G19" s="111">
        <f t="shared" si="1"/>
        <v>2218339</v>
      </c>
    </row>
    <row r="20" spans="1:9" ht="14.4" x14ac:dyDescent="0.3">
      <c r="A20" s="11"/>
      <c r="B20" s="110">
        <v>14</v>
      </c>
      <c r="C20" s="106">
        <f t="shared" si="0"/>
        <v>45814</v>
      </c>
      <c r="D20" s="107">
        <v>142843</v>
      </c>
      <c r="E20" s="107">
        <v>5270</v>
      </c>
      <c r="F20" s="108">
        <v>148113</v>
      </c>
      <c r="G20" s="111">
        <f t="shared" si="1"/>
        <v>2366452</v>
      </c>
    </row>
    <row r="21" spans="1:9" ht="14.4" x14ac:dyDescent="0.3">
      <c r="A21" s="11"/>
      <c r="B21" s="112">
        <v>15</v>
      </c>
      <c r="C21" s="106">
        <f t="shared" si="0"/>
        <v>45821</v>
      </c>
      <c r="D21" s="107">
        <v>58169</v>
      </c>
      <c r="E21" s="107">
        <v>8380</v>
      </c>
      <c r="F21" s="108">
        <v>66549</v>
      </c>
      <c r="G21" s="111">
        <f t="shared" si="1"/>
        <v>2433001</v>
      </c>
    </row>
    <row r="22" spans="1:9" ht="14.4" x14ac:dyDescent="0.3">
      <c r="A22" s="11"/>
      <c r="B22" s="105">
        <v>16</v>
      </c>
      <c r="C22" s="106">
        <f t="shared" si="0"/>
        <v>45828</v>
      </c>
      <c r="D22" s="107">
        <v>39477</v>
      </c>
      <c r="E22" s="107">
        <v>7563</v>
      </c>
      <c r="F22" s="108">
        <v>47040</v>
      </c>
      <c r="G22" s="111">
        <f t="shared" si="1"/>
        <v>2480041</v>
      </c>
    </row>
    <row r="23" spans="1:9" ht="14.4" x14ac:dyDescent="0.3">
      <c r="A23" s="11"/>
      <c r="B23" s="105">
        <v>17</v>
      </c>
      <c r="C23" s="106">
        <f t="shared" si="0"/>
        <v>45835</v>
      </c>
      <c r="D23" s="107">
        <v>29766</v>
      </c>
      <c r="E23" s="107">
        <v>6918</v>
      </c>
      <c r="F23" s="108">
        <v>36684</v>
      </c>
      <c r="G23" s="111">
        <f t="shared" si="1"/>
        <v>2516725</v>
      </c>
    </row>
    <row r="24" spans="1:9" ht="15" customHeight="1" x14ac:dyDescent="0.3">
      <c r="A24" s="11"/>
      <c r="B24" s="110">
        <v>18</v>
      </c>
      <c r="C24" s="106">
        <f t="shared" si="0"/>
        <v>45842</v>
      </c>
      <c r="D24" s="107">
        <v>18615</v>
      </c>
      <c r="E24" s="107">
        <v>984</v>
      </c>
      <c r="F24" s="108">
        <v>19599</v>
      </c>
      <c r="G24" s="111">
        <f t="shared" si="1"/>
        <v>2536324</v>
      </c>
    </row>
    <row r="25" spans="1:9" ht="15" customHeight="1" x14ac:dyDescent="0.3">
      <c r="A25" s="11"/>
      <c r="B25" s="112">
        <v>19</v>
      </c>
      <c r="C25" s="106">
        <f t="shared" si="0"/>
        <v>45849</v>
      </c>
      <c r="D25" s="107">
        <v>18777</v>
      </c>
      <c r="E25" s="107">
        <v>2639</v>
      </c>
      <c r="F25" s="108">
        <v>21416</v>
      </c>
      <c r="G25" s="111">
        <f t="shared" si="1"/>
        <v>2557740</v>
      </c>
    </row>
    <row r="26" spans="1:9" ht="15" customHeight="1" x14ac:dyDescent="0.3">
      <c r="A26" s="11"/>
      <c r="B26" s="105">
        <v>20</v>
      </c>
      <c r="C26" s="106">
        <f t="shared" si="0"/>
        <v>45856</v>
      </c>
      <c r="D26" s="107">
        <v>16860</v>
      </c>
      <c r="E26" s="107">
        <v>-141</v>
      </c>
      <c r="F26" s="108">
        <v>16719</v>
      </c>
      <c r="G26" s="111">
        <f t="shared" si="1"/>
        <v>2574459</v>
      </c>
    </row>
    <row r="27" spans="1:9" ht="15" customHeight="1" x14ac:dyDescent="0.3">
      <c r="A27" s="11"/>
      <c r="B27" s="105">
        <v>21</v>
      </c>
      <c r="C27" s="106">
        <f t="shared" si="0"/>
        <v>45863</v>
      </c>
      <c r="D27" s="107">
        <v>11923</v>
      </c>
      <c r="E27" s="107">
        <v>1693</v>
      </c>
      <c r="F27" s="108">
        <v>13616</v>
      </c>
      <c r="G27" s="111">
        <f t="shared" si="1"/>
        <v>2588075</v>
      </c>
    </row>
    <row r="28" spans="1:9" ht="15" customHeight="1" x14ac:dyDescent="0.3">
      <c r="A28" s="11"/>
      <c r="B28" s="110">
        <v>22</v>
      </c>
      <c r="C28" s="106">
        <f t="shared" si="0"/>
        <v>45870</v>
      </c>
      <c r="D28" s="107">
        <v>10199</v>
      </c>
      <c r="E28" s="107">
        <v>-1121</v>
      </c>
      <c r="F28" s="108">
        <v>9078</v>
      </c>
      <c r="G28" s="111">
        <f t="shared" si="1"/>
        <v>2597153</v>
      </c>
      <c r="I28" s="30"/>
    </row>
    <row r="29" spans="1:9" ht="15" customHeight="1" x14ac:dyDescent="0.3">
      <c r="A29" s="11"/>
      <c r="B29" s="112">
        <v>23</v>
      </c>
      <c r="C29" s="106">
        <f t="shared" si="0"/>
        <v>45877</v>
      </c>
      <c r="D29" s="107">
        <v>10034</v>
      </c>
      <c r="E29" s="107">
        <v>-859</v>
      </c>
      <c r="F29" s="108">
        <v>9175</v>
      </c>
      <c r="G29" s="111">
        <f t="shared" si="1"/>
        <v>2606328</v>
      </c>
    </row>
    <row r="30" spans="1:9" ht="15" customHeight="1" x14ac:dyDescent="0.3">
      <c r="A30" s="11"/>
      <c r="B30" s="105">
        <v>24</v>
      </c>
      <c r="C30" s="106">
        <f t="shared" si="0"/>
        <v>45884</v>
      </c>
      <c r="D30" s="107">
        <v>7864</v>
      </c>
      <c r="E30" s="107">
        <v>31</v>
      </c>
      <c r="F30" s="108">
        <v>7895</v>
      </c>
      <c r="G30" s="111">
        <f t="shared" si="1"/>
        <v>2614223</v>
      </c>
    </row>
    <row r="31" spans="1:9" ht="15" customHeight="1" x14ac:dyDescent="0.3">
      <c r="A31" s="11"/>
      <c r="B31" s="105">
        <v>25</v>
      </c>
      <c r="C31" s="106">
        <f t="shared" si="0"/>
        <v>45891</v>
      </c>
      <c r="D31" s="107">
        <v>7306</v>
      </c>
      <c r="E31" s="107">
        <v>-209</v>
      </c>
      <c r="F31" s="108">
        <v>7097</v>
      </c>
      <c r="G31" s="111">
        <f t="shared" si="1"/>
        <v>2621320</v>
      </c>
    </row>
    <row r="32" spans="1:9" ht="15" customHeight="1" x14ac:dyDescent="0.3">
      <c r="A32" s="11"/>
      <c r="B32" s="110">
        <v>26</v>
      </c>
      <c r="C32" s="106">
        <f t="shared" si="0"/>
        <v>45898</v>
      </c>
      <c r="D32" s="107">
        <v>4857</v>
      </c>
      <c r="E32" s="107">
        <v>1151</v>
      </c>
      <c r="F32" s="108">
        <v>6008</v>
      </c>
      <c r="G32" s="111">
        <f t="shared" si="1"/>
        <v>2627328</v>
      </c>
    </row>
    <row r="33" spans="1:7" ht="15" customHeight="1" x14ac:dyDescent="0.3">
      <c r="A33" s="11"/>
      <c r="B33" s="112">
        <v>27</v>
      </c>
      <c r="C33" s="106">
        <f t="shared" si="0"/>
        <v>45905</v>
      </c>
      <c r="D33" s="107">
        <v>7856</v>
      </c>
      <c r="E33" s="107">
        <v>519</v>
      </c>
      <c r="F33" s="108">
        <v>8375</v>
      </c>
      <c r="G33" s="111">
        <f t="shared" si="1"/>
        <v>2635703</v>
      </c>
    </row>
    <row r="34" spans="1:7" ht="15" customHeight="1" x14ac:dyDescent="0.3">
      <c r="A34" s="11"/>
      <c r="B34" s="105">
        <v>28</v>
      </c>
      <c r="C34" s="106">
        <f t="shared" si="0"/>
        <v>45912</v>
      </c>
      <c r="D34" s="107">
        <v>7716</v>
      </c>
      <c r="E34" s="107">
        <v>1270</v>
      </c>
      <c r="F34" s="108">
        <v>8986</v>
      </c>
      <c r="G34" s="111">
        <f t="shared" si="1"/>
        <v>2644689</v>
      </c>
    </row>
    <row r="35" spans="1:7" ht="16.5" customHeight="1" x14ac:dyDescent="0.3">
      <c r="A35" s="11"/>
      <c r="B35" s="105">
        <v>29</v>
      </c>
      <c r="C35" s="106">
        <f t="shared" si="0"/>
        <v>45919</v>
      </c>
      <c r="D35" s="107">
        <v>6605</v>
      </c>
      <c r="E35" s="107">
        <v>1332</v>
      </c>
      <c r="F35" s="108">
        <v>7937</v>
      </c>
      <c r="G35" s="111">
        <f t="shared" si="1"/>
        <v>2652626</v>
      </c>
    </row>
    <row r="36" spans="1:7" ht="17.25" customHeight="1" x14ac:dyDescent="0.3">
      <c r="A36" s="11"/>
      <c r="B36" s="110">
        <v>30</v>
      </c>
      <c r="C36" s="106">
        <f t="shared" si="0"/>
        <v>45926</v>
      </c>
      <c r="D36" s="107">
        <v>5487</v>
      </c>
      <c r="E36" s="107">
        <v>1467</v>
      </c>
      <c r="F36" s="108">
        <v>6954</v>
      </c>
      <c r="G36" s="111">
        <f t="shared" si="1"/>
        <v>2659580</v>
      </c>
    </row>
    <row r="37" spans="1:7" ht="15" customHeight="1" x14ac:dyDescent="0.3">
      <c r="A37" s="11"/>
      <c r="B37" s="112">
        <v>31</v>
      </c>
      <c r="C37" s="106">
        <f t="shared" si="0"/>
        <v>45933</v>
      </c>
      <c r="D37" s="107">
        <v>2984</v>
      </c>
      <c r="E37" s="107">
        <v>-154</v>
      </c>
      <c r="F37" s="108">
        <v>2830</v>
      </c>
      <c r="G37" s="111">
        <f t="shared" si="1"/>
        <v>2662410</v>
      </c>
    </row>
    <row r="38" spans="1:7" ht="15" customHeight="1" x14ac:dyDescent="0.3">
      <c r="A38" s="11"/>
      <c r="B38" s="105">
        <v>32</v>
      </c>
      <c r="C38" s="106">
        <f t="shared" si="0"/>
        <v>45940</v>
      </c>
      <c r="D38" s="107">
        <v>1606</v>
      </c>
      <c r="E38" s="107">
        <v>511</v>
      </c>
      <c r="F38" s="108">
        <v>2117</v>
      </c>
      <c r="G38" s="111">
        <f t="shared" si="1"/>
        <v>2664527</v>
      </c>
    </row>
    <row r="39" spans="1:7" ht="15" customHeight="1" x14ac:dyDescent="0.3">
      <c r="A39" s="11"/>
      <c r="B39" s="105">
        <v>33</v>
      </c>
      <c r="C39" s="106">
        <f t="shared" si="0"/>
        <v>45947</v>
      </c>
      <c r="D39" s="107">
        <v>2618</v>
      </c>
      <c r="E39" s="107">
        <v>537</v>
      </c>
      <c r="F39" s="108">
        <v>3155</v>
      </c>
      <c r="G39" s="111">
        <f t="shared" si="1"/>
        <v>2667682</v>
      </c>
    </row>
    <row r="40" spans="1:7" ht="15" customHeight="1" x14ac:dyDescent="0.3">
      <c r="A40" s="11"/>
      <c r="B40" s="110">
        <v>34</v>
      </c>
      <c r="C40" s="106">
        <f t="shared" si="0"/>
        <v>45954</v>
      </c>
      <c r="D40" s="107">
        <v>3554</v>
      </c>
      <c r="E40" s="107">
        <v>238</v>
      </c>
      <c r="F40" s="108">
        <v>3792</v>
      </c>
      <c r="G40" s="111">
        <f t="shared" si="1"/>
        <v>2671474</v>
      </c>
    </row>
    <row r="41" spans="1:7" ht="15" customHeight="1" x14ac:dyDescent="0.3">
      <c r="A41" s="11"/>
      <c r="B41" s="112">
        <v>35</v>
      </c>
      <c r="C41" s="106">
        <f t="shared" si="0"/>
        <v>45961</v>
      </c>
      <c r="D41" s="107">
        <v>6101</v>
      </c>
      <c r="E41" s="107">
        <v>346</v>
      </c>
      <c r="F41" s="108">
        <v>6447</v>
      </c>
      <c r="G41" s="111">
        <f t="shared" si="1"/>
        <v>2677921</v>
      </c>
    </row>
    <row r="42" spans="1:7" ht="15" customHeight="1" x14ac:dyDescent="0.3">
      <c r="A42" s="11"/>
      <c r="B42" s="105">
        <v>36</v>
      </c>
      <c r="C42" s="106">
        <f t="shared" si="0"/>
        <v>45968</v>
      </c>
      <c r="D42" s="107">
        <v>4240</v>
      </c>
      <c r="E42" s="107">
        <v>497</v>
      </c>
      <c r="F42" s="108">
        <v>4737</v>
      </c>
      <c r="G42" s="111">
        <f t="shared" si="1"/>
        <v>2682658</v>
      </c>
    </row>
    <row r="43" spans="1:7" ht="15" customHeight="1" x14ac:dyDescent="0.3">
      <c r="A43" s="11"/>
      <c r="B43" s="105">
        <v>37</v>
      </c>
      <c r="C43" s="106">
        <f t="shared" si="0"/>
        <v>45975</v>
      </c>
      <c r="D43" s="107">
        <v>5101</v>
      </c>
      <c r="E43" s="107">
        <v>1388</v>
      </c>
      <c r="F43" s="108">
        <v>6489</v>
      </c>
      <c r="G43" s="111">
        <f t="shared" si="1"/>
        <v>2689147</v>
      </c>
    </row>
    <row r="44" spans="1:7" ht="15" customHeight="1" x14ac:dyDescent="0.3">
      <c r="A44" s="11"/>
      <c r="B44" s="110">
        <v>38</v>
      </c>
      <c r="C44" s="106">
        <f t="shared" si="0"/>
        <v>45982</v>
      </c>
      <c r="D44" s="107">
        <v>3569</v>
      </c>
      <c r="E44" s="107">
        <v>344</v>
      </c>
      <c r="F44" s="108">
        <v>3913</v>
      </c>
      <c r="G44" s="111">
        <f t="shared" si="1"/>
        <v>2693060</v>
      </c>
    </row>
    <row r="45" spans="1:7" ht="15" customHeight="1" x14ac:dyDescent="0.3">
      <c r="A45" s="11"/>
      <c r="B45" s="112">
        <v>39</v>
      </c>
      <c r="C45" s="106">
        <f t="shared" si="0"/>
        <v>45989</v>
      </c>
      <c r="D45" s="107">
        <v>3130</v>
      </c>
      <c r="E45" s="107">
        <v>774</v>
      </c>
      <c r="F45" s="108">
        <v>3904</v>
      </c>
      <c r="G45" s="111">
        <f t="shared" si="1"/>
        <v>2696964</v>
      </c>
    </row>
    <row r="46" spans="1:7" ht="15" customHeight="1" x14ac:dyDescent="0.3">
      <c r="A46" s="11"/>
      <c r="B46" s="105">
        <v>40</v>
      </c>
      <c r="C46" s="106">
        <f t="shared" si="0"/>
        <v>45996</v>
      </c>
      <c r="D46" s="107">
        <v>4078</v>
      </c>
      <c r="E46" s="107">
        <v>161</v>
      </c>
      <c r="F46" s="108">
        <v>4239</v>
      </c>
      <c r="G46" s="111">
        <f t="shared" si="1"/>
        <v>2701203</v>
      </c>
    </row>
    <row r="47" spans="1:7" ht="15" customHeight="1" x14ac:dyDescent="0.3">
      <c r="A47" s="11"/>
      <c r="B47" s="105">
        <v>41</v>
      </c>
      <c r="C47" s="106">
        <f t="shared" si="0"/>
        <v>46003</v>
      </c>
      <c r="D47" s="107">
        <v>3953</v>
      </c>
      <c r="E47" s="107">
        <v>761</v>
      </c>
      <c r="F47" s="108">
        <v>4714</v>
      </c>
      <c r="G47" s="111">
        <f t="shared" si="1"/>
        <v>2705917</v>
      </c>
    </row>
    <row r="48" spans="1:7" ht="15" customHeight="1" x14ac:dyDescent="0.3">
      <c r="A48" s="11"/>
      <c r="B48" s="110">
        <v>42</v>
      </c>
      <c r="C48" s="106">
        <f t="shared" si="0"/>
        <v>46010</v>
      </c>
      <c r="D48" s="107">
        <v>2696</v>
      </c>
      <c r="E48" s="107">
        <v>47</v>
      </c>
      <c r="F48" s="108">
        <v>2743</v>
      </c>
      <c r="G48" s="111">
        <f t="shared" si="1"/>
        <v>2708660</v>
      </c>
    </row>
    <row r="49" spans="1:8" ht="14.4" x14ac:dyDescent="0.3">
      <c r="A49" s="11"/>
      <c r="B49" s="112">
        <v>43</v>
      </c>
      <c r="C49" s="106">
        <f t="shared" si="0"/>
        <v>46017</v>
      </c>
      <c r="D49" s="107">
        <v>813</v>
      </c>
      <c r="E49" s="107">
        <v>173</v>
      </c>
      <c r="F49" s="108">
        <v>986</v>
      </c>
      <c r="G49" s="111">
        <f t="shared" si="1"/>
        <v>2709646</v>
      </c>
    </row>
    <row r="50" spans="1:8" ht="15" customHeight="1" x14ac:dyDescent="0.3">
      <c r="A50" s="11"/>
      <c r="B50" s="105">
        <v>44</v>
      </c>
      <c r="C50" s="106">
        <f t="shared" si="0"/>
        <v>46024</v>
      </c>
      <c r="D50" s="107">
        <v>374</v>
      </c>
      <c r="E50" s="107">
        <v>122</v>
      </c>
      <c r="F50" s="108">
        <v>496</v>
      </c>
      <c r="G50" s="111">
        <f t="shared" si="1"/>
        <v>2710142</v>
      </c>
    </row>
    <row r="51" spans="1:8" ht="15" customHeight="1" x14ac:dyDescent="0.3">
      <c r="A51" s="11"/>
      <c r="B51" s="105">
        <v>45</v>
      </c>
      <c r="C51" s="106">
        <f t="shared" si="0"/>
        <v>46031</v>
      </c>
      <c r="D51" s="107">
        <v>2249</v>
      </c>
      <c r="E51" s="107">
        <v>451</v>
      </c>
      <c r="F51" s="108">
        <v>2700</v>
      </c>
      <c r="G51" s="111">
        <f t="shared" si="1"/>
        <v>2712842</v>
      </c>
    </row>
    <row r="52" spans="1:8" ht="15" customHeight="1" x14ac:dyDescent="0.3">
      <c r="A52" s="11"/>
      <c r="B52" s="110">
        <v>46</v>
      </c>
      <c r="C52" s="106">
        <f t="shared" si="0"/>
        <v>46038</v>
      </c>
      <c r="D52" s="107">
        <v>5121</v>
      </c>
      <c r="E52" s="107">
        <v>-824</v>
      </c>
      <c r="F52" s="108">
        <v>4297</v>
      </c>
      <c r="G52" s="111">
        <f t="shared" si="1"/>
        <v>2717139</v>
      </c>
    </row>
    <row r="53" spans="1:8" ht="15" customHeight="1" x14ac:dyDescent="0.3">
      <c r="A53" s="11"/>
      <c r="B53" s="112">
        <v>47</v>
      </c>
      <c r="C53" s="106">
        <f t="shared" si="0"/>
        <v>46045</v>
      </c>
      <c r="D53" s="107">
        <v>9258</v>
      </c>
      <c r="E53" s="107">
        <v>34</v>
      </c>
      <c r="F53" s="108">
        <v>9292</v>
      </c>
      <c r="G53" s="111">
        <f t="shared" si="1"/>
        <v>2726431</v>
      </c>
    </row>
    <row r="54" spans="1:8" ht="15" customHeight="1" x14ac:dyDescent="0.3">
      <c r="A54" s="11"/>
      <c r="B54" s="105">
        <v>48</v>
      </c>
      <c r="C54" s="106">
        <f t="shared" si="0"/>
        <v>46052</v>
      </c>
      <c r="D54" s="107">
        <v>6442</v>
      </c>
      <c r="E54" s="107">
        <v>-978</v>
      </c>
      <c r="F54" s="108">
        <v>5464</v>
      </c>
      <c r="G54" s="111">
        <f t="shared" si="1"/>
        <v>2731895</v>
      </c>
    </row>
    <row r="55" spans="1:8" s="1" customFormat="1" ht="15" customHeight="1" x14ac:dyDescent="0.3">
      <c r="A55" s="14"/>
      <c r="B55" s="105">
        <v>49</v>
      </c>
      <c r="C55" s="106">
        <f t="shared" si="0"/>
        <v>46059</v>
      </c>
      <c r="D55" s="107">
        <v>4853</v>
      </c>
      <c r="E55" s="107">
        <v>-1104</v>
      </c>
      <c r="F55" s="108">
        <v>3749</v>
      </c>
      <c r="G55" s="111">
        <f t="shared" si="1"/>
        <v>2735644</v>
      </c>
      <c r="H55" s="2"/>
    </row>
    <row r="56" spans="1:8" ht="15" customHeight="1" x14ac:dyDescent="0.3">
      <c r="A56" s="11"/>
      <c r="B56" s="110">
        <v>50</v>
      </c>
      <c r="C56" s="106">
        <f t="shared" si="0"/>
        <v>46066</v>
      </c>
      <c r="D56" s="107">
        <v>5603</v>
      </c>
      <c r="E56" s="107">
        <v>-541</v>
      </c>
      <c r="F56" s="108">
        <v>5062</v>
      </c>
      <c r="G56" s="111">
        <f t="shared" si="1"/>
        <v>2740706</v>
      </c>
    </row>
    <row r="57" spans="1:8" ht="15" customHeight="1" x14ac:dyDescent="0.3">
      <c r="A57" s="11"/>
      <c r="B57" s="112">
        <v>51</v>
      </c>
      <c r="C57" s="106">
        <f t="shared" si="0"/>
        <v>46073</v>
      </c>
      <c r="D57" s="107">
        <v>4627</v>
      </c>
      <c r="E57" s="107">
        <v>-214</v>
      </c>
      <c r="F57" s="108">
        <v>4413</v>
      </c>
      <c r="G57" s="111">
        <f t="shared" ref="G57" si="2">SUM(G56,F57)</f>
        <v>2745119</v>
      </c>
    </row>
    <row r="58" spans="1:8" ht="15" customHeight="1" x14ac:dyDescent="0.3">
      <c r="A58" s="11"/>
      <c r="B58" s="105">
        <v>52</v>
      </c>
      <c r="C58" s="106">
        <f t="shared" si="0"/>
        <v>46080</v>
      </c>
      <c r="D58" s="107">
        <v>3477</v>
      </c>
      <c r="E58" s="107">
        <v>836</v>
      </c>
      <c r="F58" s="108">
        <v>4313</v>
      </c>
      <c r="G58" s="111">
        <f>SUM(G57,F58)</f>
        <v>2749432</v>
      </c>
    </row>
    <row r="59" spans="1:8" ht="13.8" x14ac:dyDescent="0.25">
      <c r="A59" s="11"/>
      <c r="B59" s="11"/>
      <c r="C59" s="37"/>
      <c r="D59" s="46"/>
      <c r="E59" s="47"/>
      <c r="F59" s="48"/>
      <c r="G59" s="49"/>
    </row>
    <row r="60" spans="1:8" ht="13.8" x14ac:dyDescent="0.25">
      <c r="A60" s="11"/>
      <c r="B60" s="11"/>
      <c r="C60" s="37"/>
      <c r="D60" s="46"/>
      <c r="E60" s="47"/>
      <c r="F60" s="48"/>
      <c r="G60" s="49"/>
    </row>
    <row r="61" spans="1:8" ht="13.8" x14ac:dyDescent="0.25">
      <c r="A61" s="11"/>
      <c r="B61" s="11"/>
      <c r="C61" s="37"/>
      <c r="D61" s="46"/>
      <c r="E61" s="47"/>
      <c r="F61" s="48"/>
      <c r="G61" s="49"/>
    </row>
    <row r="62" spans="1:8" ht="13.8" x14ac:dyDescent="0.25">
      <c r="A62" s="11"/>
      <c r="B62" s="11"/>
      <c r="C62" s="37"/>
      <c r="D62" s="46"/>
      <c r="E62" s="47"/>
      <c r="F62" s="48"/>
      <c r="G62" s="49"/>
    </row>
    <row r="63" spans="1:8" ht="13.8" x14ac:dyDescent="0.25">
      <c r="A63" s="11"/>
      <c r="B63" s="11"/>
      <c r="C63" s="37"/>
      <c r="D63" s="46"/>
      <c r="E63" s="47"/>
      <c r="F63" s="48"/>
      <c r="G63" s="49"/>
    </row>
    <row r="64" spans="1:8" x14ac:dyDescent="0.2">
      <c r="D64" s="50"/>
      <c r="E64" s="51"/>
      <c r="F64" s="52"/>
      <c r="G64" s="53"/>
    </row>
    <row r="65" spans="4:7" x14ac:dyDescent="0.2">
      <c r="D65" s="50"/>
      <c r="E65" s="51"/>
      <c r="F65" s="52"/>
      <c r="G65" s="53"/>
    </row>
    <row r="66" spans="4:7" x14ac:dyDescent="0.2">
      <c r="D66" s="50"/>
      <c r="E66" s="51"/>
      <c r="F66" s="52"/>
      <c r="G66" s="53"/>
    </row>
    <row r="67" spans="4:7" x14ac:dyDescent="0.2">
      <c r="D67" s="50"/>
      <c r="E67" s="51"/>
      <c r="F67" s="52"/>
      <c r="G67" s="53"/>
    </row>
    <row r="68" spans="4:7" x14ac:dyDescent="0.2">
      <c r="D68" s="50"/>
      <c r="E68" s="51"/>
      <c r="F68" s="52"/>
      <c r="G68" s="53"/>
    </row>
    <row r="69" spans="4:7" x14ac:dyDescent="0.2">
      <c r="D69" s="50"/>
      <c r="E69" s="51"/>
      <c r="F69" s="52"/>
      <c r="G69" s="53"/>
    </row>
    <row r="70" spans="4:7" x14ac:dyDescent="0.2">
      <c r="D70" s="50"/>
      <c r="E70" s="51"/>
      <c r="F70" s="52"/>
      <c r="G70" s="53"/>
    </row>
    <row r="71" spans="4:7" x14ac:dyDescent="0.2">
      <c r="D71" s="50"/>
      <c r="E71" s="51"/>
      <c r="F71" s="52"/>
      <c r="G71" s="53"/>
    </row>
    <row r="72" spans="4:7" x14ac:dyDescent="0.2">
      <c r="D72" s="50"/>
      <c r="E72" s="51"/>
      <c r="F72" s="52"/>
      <c r="G72" s="53"/>
    </row>
    <row r="73" spans="4:7" x14ac:dyDescent="0.2">
      <c r="D73" s="50"/>
      <c r="E73" s="51"/>
      <c r="F73" s="52"/>
      <c r="G73" s="53"/>
    </row>
    <row r="74" spans="4:7" x14ac:dyDescent="0.2">
      <c r="D74" s="50"/>
      <c r="E74" s="51"/>
      <c r="F74" s="52"/>
      <c r="G74" s="53"/>
    </row>
    <row r="75" spans="4:7" x14ac:dyDescent="0.2">
      <c r="D75" s="50"/>
      <c r="E75" s="51"/>
      <c r="F75" s="52"/>
      <c r="G75" s="53"/>
    </row>
    <row r="76" spans="4:7" x14ac:dyDescent="0.2">
      <c r="D76" s="50"/>
      <c r="E76" s="51"/>
      <c r="F76" s="52"/>
      <c r="G76" s="53"/>
    </row>
    <row r="77" spans="4:7" x14ac:dyDescent="0.2">
      <c r="D77" s="50"/>
      <c r="E77" s="51"/>
      <c r="F77" s="52"/>
      <c r="G77" s="53"/>
    </row>
    <row r="78" spans="4:7" x14ac:dyDescent="0.2">
      <c r="D78" s="50"/>
      <c r="E78" s="51"/>
      <c r="F78" s="52"/>
      <c r="G78" s="53"/>
    </row>
    <row r="79" spans="4:7" x14ac:dyDescent="0.2">
      <c r="D79" s="50"/>
      <c r="E79" s="51"/>
      <c r="F79" s="52"/>
      <c r="G79" s="53"/>
    </row>
    <row r="80" spans="4:7" x14ac:dyDescent="0.2">
      <c r="D80" s="50"/>
      <c r="E80" s="51"/>
      <c r="F80" s="52"/>
      <c r="G80" s="53"/>
    </row>
    <row r="81" spans="4:7" x14ac:dyDescent="0.2">
      <c r="D81" s="50"/>
      <c r="E81" s="51"/>
      <c r="F81" s="52"/>
      <c r="G81" s="53"/>
    </row>
    <row r="82" spans="4:7" x14ac:dyDescent="0.2">
      <c r="D82" s="50"/>
      <c r="E82" s="51"/>
      <c r="F82" s="52"/>
      <c r="G82" s="53"/>
    </row>
    <row r="83" spans="4:7" x14ac:dyDescent="0.2">
      <c r="D83" s="50"/>
      <c r="E83" s="51"/>
      <c r="F83" s="52"/>
      <c r="G83" s="53"/>
    </row>
    <row r="84" spans="4:7" x14ac:dyDescent="0.2">
      <c r="D84" s="50"/>
      <c r="E84" s="51"/>
      <c r="F84" s="52"/>
      <c r="G84" s="53"/>
    </row>
    <row r="85" spans="4:7" x14ac:dyDescent="0.2">
      <c r="D85" s="50"/>
      <c r="E85" s="51"/>
      <c r="F85" s="52"/>
      <c r="G85" s="53"/>
    </row>
    <row r="86" spans="4:7" x14ac:dyDescent="0.2">
      <c r="D86" s="50"/>
      <c r="E86" s="51"/>
      <c r="F86" s="52"/>
      <c r="G86" s="53"/>
    </row>
    <row r="87" spans="4:7" x14ac:dyDescent="0.2">
      <c r="D87" s="50"/>
      <c r="E87" s="51"/>
      <c r="F87" s="52"/>
      <c r="G87" s="53"/>
    </row>
    <row r="88" spans="4:7" x14ac:dyDescent="0.2">
      <c r="D88" s="50"/>
      <c r="E88" s="51"/>
      <c r="F88" s="52"/>
      <c r="G88" s="53"/>
    </row>
    <row r="89" spans="4:7" x14ac:dyDescent="0.2">
      <c r="D89" s="50"/>
      <c r="E89" s="51"/>
      <c r="F89" s="52"/>
      <c r="G89" s="53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0"/>
  <sheetViews>
    <sheetView zoomScale="80" zoomScaleNormal="80" workbookViewId="0">
      <pane xSplit="3" ySplit="5" topLeftCell="D43" activePane="bottomRight" state="frozen"/>
      <selection pane="topRight" activeCell="D1" sqref="D1"/>
      <selection pane="bottomLeft" activeCell="A6" sqref="A6"/>
      <selection pane="bottomRight" activeCell="F18" sqref="F18:F59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41" bestFit="1" customWidth="1"/>
    <col min="4" max="4" width="13.33203125" style="30" customWidth="1"/>
    <col min="5" max="5" width="12" style="2" customWidth="1"/>
    <col min="6" max="6" width="13.33203125" style="8" customWidth="1"/>
    <col min="7" max="7" width="12.33203125" style="6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7" ht="13.8" x14ac:dyDescent="0.25">
      <c r="A1" s="11"/>
      <c r="B1" s="11"/>
      <c r="C1" s="37"/>
      <c r="D1" s="27"/>
      <c r="E1" s="11"/>
      <c r="F1" s="12"/>
      <c r="G1" s="13"/>
    </row>
    <row r="2" spans="1:7" ht="24" customHeight="1" thickBot="1" x14ac:dyDescent="0.3">
      <c r="A2" s="11"/>
      <c r="B2" s="252" t="s">
        <v>20</v>
      </c>
      <c r="C2" s="252"/>
      <c r="D2" s="252"/>
      <c r="E2" s="252"/>
      <c r="F2" s="252"/>
      <c r="G2" s="252"/>
    </row>
    <row r="3" spans="1:7" s="3" customFormat="1" ht="18.600000000000001" thickTop="1" thickBot="1" x14ac:dyDescent="0.35">
      <c r="A3" s="14"/>
      <c r="B3" s="15"/>
      <c r="C3" s="38"/>
      <c r="D3" s="251" t="s">
        <v>21</v>
      </c>
      <c r="E3" s="251"/>
      <c r="F3" s="251"/>
      <c r="G3" s="251"/>
    </row>
    <row r="4" spans="1:7" s="1" customFormat="1" ht="29.4" thickBot="1" x14ac:dyDescent="0.3">
      <c r="A4" s="14"/>
      <c r="B4" s="16" t="s">
        <v>22</v>
      </c>
      <c r="C4" s="39" t="s">
        <v>23</v>
      </c>
      <c r="D4" s="28" t="s">
        <v>24</v>
      </c>
      <c r="E4" s="16" t="s">
        <v>25</v>
      </c>
      <c r="F4" s="16" t="s">
        <v>26</v>
      </c>
      <c r="G4" s="16" t="s">
        <v>27</v>
      </c>
    </row>
    <row r="5" spans="1:7" s="1" customFormat="1" ht="29.4" thickBot="1" x14ac:dyDescent="0.3">
      <c r="A5" s="14"/>
      <c r="B5" s="16" t="s">
        <v>28</v>
      </c>
      <c r="C5" s="39" t="s">
        <v>29</v>
      </c>
      <c r="D5" s="28" t="s">
        <v>30</v>
      </c>
      <c r="E5" s="16" t="s">
        <v>31</v>
      </c>
      <c r="F5" s="16" t="s">
        <v>32</v>
      </c>
      <c r="G5" s="16" t="s">
        <v>33</v>
      </c>
    </row>
    <row r="6" spans="1:7" ht="20.25" customHeight="1" thickBot="1" x14ac:dyDescent="0.35">
      <c r="A6" s="11"/>
      <c r="B6" s="253" t="s">
        <v>34</v>
      </c>
      <c r="C6" s="254"/>
      <c r="D6" s="254"/>
      <c r="E6" s="254"/>
      <c r="F6" s="254"/>
      <c r="G6" s="254"/>
    </row>
    <row r="7" spans="1:7" ht="14.4" x14ac:dyDescent="0.3">
      <c r="A7" s="11"/>
      <c r="B7" s="19">
        <v>1</v>
      </c>
      <c r="C7" s="40">
        <v>43525</v>
      </c>
      <c r="D7" s="34">
        <v>1065</v>
      </c>
      <c r="E7" s="34">
        <v>-261</v>
      </c>
      <c r="F7" s="18">
        <f t="shared" ref="F7:F30" si="0">D7+E7</f>
        <v>804</v>
      </c>
      <c r="G7" s="20">
        <f>F7</f>
        <v>804</v>
      </c>
    </row>
    <row r="8" spans="1:7" ht="14.4" x14ac:dyDescent="0.3">
      <c r="A8" s="11"/>
      <c r="B8" s="21">
        <v>2</v>
      </c>
      <c r="C8" s="40">
        <v>43532</v>
      </c>
      <c r="D8" s="34">
        <v>945</v>
      </c>
      <c r="E8" s="34">
        <v>328</v>
      </c>
      <c r="F8" s="18">
        <f t="shared" si="0"/>
        <v>1273</v>
      </c>
      <c r="G8" s="22">
        <f>(G7+F8)</f>
        <v>2077</v>
      </c>
    </row>
    <row r="9" spans="1:7" ht="14.4" x14ac:dyDescent="0.3">
      <c r="A9" s="11"/>
      <c r="B9" s="17">
        <v>3</v>
      </c>
      <c r="C9" s="40">
        <v>43539</v>
      </c>
      <c r="D9" s="34">
        <v>2457</v>
      </c>
      <c r="E9" s="34">
        <v>-550</v>
      </c>
      <c r="F9" s="18">
        <f t="shared" si="0"/>
        <v>1907</v>
      </c>
      <c r="G9" s="22">
        <f t="shared" ref="G9:G43" si="1">(G8+F9)</f>
        <v>3984</v>
      </c>
    </row>
    <row r="10" spans="1:7" ht="14.4" x14ac:dyDescent="0.3">
      <c r="A10" s="11"/>
      <c r="B10" s="19">
        <v>4</v>
      </c>
      <c r="C10" s="40">
        <v>43546</v>
      </c>
      <c r="D10" s="34">
        <v>6898</v>
      </c>
      <c r="E10" s="34">
        <v>-1350</v>
      </c>
      <c r="F10" s="18">
        <f t="shared" si="0"/>
        <v>5548</v>
      </c>
      <c r="G10" s="22">
        <f t="shared" si="1"/>
        <v>9532</v>
      </c>
    </row>
    <row r="11" spans="1:7" ht="14.4" x14ac:dyDescent="0.3">
      <c r="A11" s="11"/>
      <c r="B11" s="19">
        <v>5</v>
      </c>
      <c r="C11" s="40">
        <v>43553</v>
      </c>
      <c r="D11" s="34">
        <v>20765</v>
      </c>
      <c r="E11" s="34">
        <v>11016</v>
      </c>
      <c r="F11" s="18">
        <f t="shared" si="0"/>
        <v>31781</v>
      </c>
      <c r="G11" s="22">
        <f t="shared" si="1"/>
        <v>41313</v>
      </c>
    </row>
    <row r="12" spans="1:7" ht="14.4" x14ac:dyDescent="0.3">
      <c r="A12" s="11"/>
      <c r="B12" s="21">
        <v>6</v>
      </c>
      <c r="C12" s="40">
        <v>43560</v>
      </c>
      <c r="D12" s="34">
        <v>33687</v>
      </c>
      <c r="E12" s="34">
        <v>-1258</v>
      </c>
      <c r="F12" s="18">
        <f t="shared" si="0"/>
        <v>32429</v>
      </c>
      <c r="G12" s="22">
        <f t="shared" si="1"/>
        <v>73742</v>
      </c>
    </row>
    <row r="13" spans="1:7" ht="14.4" x14ac:dyDescent="0.3">
      <c r="A13" s="11"/>
      <c r="B13" s="17">
        <v>7</v>
      </c>
      <c r="C13" s="40">
        <v>43567</v>
      </c>
      <c r="D13" s="34">
        <v>17378</v>
      </c>
      <c r="E13" s="34">
        <v>95</v>
      </c>
      <c r="F13" s="18">
        <f t="shared" si="0"/>
        <v>17473</v>
      </c>
      <c r="G13" s="22">
        <f t="shared" si="1"/>
        <v>91215</v>
      </c>
    </row>
    <row r="14" spans="1:7" ht="14.4" x14ac:dyDescent="0.3">
      <c r="A14" s="11"/>
      <c r="B14" s="19">
        <v>8</v>
      </c>
      <c r="C14" s="40">
        <v>43574</v>
      </c>
      <c r="D14" s="34">
        <v>78186</v>
      </c>
      <c r="E14" s="34">
        <v>3710</v>
      </c>
      <c r="F14" s="18">
        <f t="shared" si="0"/>
        <v>81896</v>
      </c>
      <c r="G14" s="22">
        <f t="shared" si="1"/>
        <v>173111</v>
      </c>
    </row>
    <row r="15" spans="1:7" ht="13.5" customHeight="1" x14ac:dyDescent="0.3">
      <c r="A15" s="11"/>
      <c r="B15" s="19">
        <v>9</v>
      </c>
      <c r="C15" s="40">
        <v>43581</v>
      </c>
      <c r="D15" s="34">
        <v>37842</v>
      </c>
      <c r="E15" s="34">
        <v>98125</v>
      </c>
      <c r="F15" s="18">
        <f t="shared" si="0"/>
        <v>135967</v>
      </c>
      <c r="G15" s="22">
        <f t="shared" si="1"/>
        <v>309078</v>
      </c>
    </row>
    <row r="16" spans="1:7" ht="14.4" x14ac:dyDescent="0.3">
      <c r="A16" s="11"/>
      <c r="B16" s="21">
        <v>10</v>
      </c>
      <c r="C16" s="40">
        <v>43588</v>
      </c>
      <c r="D16" s="34">
        <v>131018</v>
      </c>
      <c r="E16" s="34">
        <v>-5738</v>
      </c>
      <c r="F16" s="18">
        <f t="shared" si="0"/>
        <v>125280</v>
      </c>
      <c r="G16" s="22">
        <f t="shared" si="1"/>
        <v>434358</v>
      </c>
    </row>
    <row r="17" spans="1:9" ht="14.4" x14ac:dyDescent="0.3">
      <c r="A17" s="11"/>
      <c r="B17" s="17">
        <v>11</v>
      </c>
      <c r="C17" s="40">
        <v>43595</v>
      </c>
      <c r="D17" s="34">
        <v>160504</v>
      </c>
      <c r="E17" s="34">
        <v>12153</v>
      </c>
      <c r="F17" s="18">
        <f t="shared" si="0"/>
        <v>172657</v>
      </c>
      <c r="G17" s="22">
        <f t="shared" si="1"/>
        <v>607015</v>
      </c>
    </row>
    <row r="18" spans="1:9" ht="14.4" x14ac:dyDescent="0.3">
      <c r="A18" s="11"/>
      <c r="B18" s="19">
        <v>12</v>
      </c>
      <c r="C18" s="40">
        <v>43602</v>
      </c>
      <c r="D18" s="34">
        <v>170536</v>
      </c>
      <c r="E18" s="34">
        <v>8</v>
      </c>
      <c r="F18" s="18">
        <f t="shared" si="0"/>
        <v>170544</v>
      </c>
      <c r="G18" s="22">
        <f t="shared" si="1"/>
        <v>777559</v>
      </c>
    </row>
    <row r="19" spans="1:9" ht="14.4" x14ac:dyDescent="0.3">
      <c r="A19" s="11"/>
      <c r="B19" s="19">
        <v>13</v>
      </c>
      <c r="C19" s="40">
        <v>43609</v>
      </c>
      <c r="D19" s="34">
        <v>108056</v>
      </c>
      <c r="E19" s="34">
        <v>57</v>
      </c>
      <c r="F19" s="18">
        <f t="shared" si="0"/>
        <v>108113</v>
      </c>
      <c r="G19" s="22">
        <f t="shared" si="1"/>
        <v>885672</v>
      </c>
    </row>
    <row r="20" spans="1:9" ht="14.4" x14ac:dyDescent="0.3">
      <c r="A20" s="11"/>
      <c r="B20" s="21">
        <v>14</v>
      </c>
      <c r="C20" s="40">
        <v>43616</v>
      </c>
      <c r="D20" s="34">
        <v>57466</v>
      </c>
      <c r="E20" s="34">
        <v>75680</v>
      </c>
      <c r="F20" s="18">
        <f t="shared" si="0"/>
        <v>133146</v>
      </c>
      <c r="G20" s="22">
        <f t="shared" si="1"/>
        <v>1018818</v>
      </c>
    </row>
    <row r="21" spans="1:9" ht="14.4" x14ac:dyDescent="0.3">
      <c r="A21" s="11"/>
      <c r="B21" s="17">
        <v>15</v>
      </c>
      <c r="C21" s="40">
        <v>43623</v>
      </c>
      <c r="D21" s="34">
        <v>32412</v>
      </c>
      <c r="E21" s="34">
        <v>344</v>
      </c>
      <c r="F21" s="18">
        <f t="shared" si="0"/>
        <v>32756</v>
      </c>
      <c r="G21" s="22">
        <f t="shared" si="1"/>
        <v>1051574</v>
      </c>
    </row>
    <row r="22" spans="1:9" ht="14.4" x14ac:dyDescent="0.3">
      <c r="A22" s="11"/>
      <c r="B22" s="19">
        <v>16</v>
      </c>
      <c r="C22" s="40">
        <v>43630</v>
      </c>
      <c r="D22" s="34">
        <v>15379</v>
      </c>
      <c r="E22" s="34">
        <v>1161</v>
      </c>
      <c r="F22" s="18">
        <f t="shared" si="0"/>
        <v>16540</v>
      </c>
      <c r="G22" s="22">
        <f t="shared" si="1"/>
        <v>1068114</v>
      </c>
    </row>
    <row r="23" spans="1:9" ht="14.4" x14ac:dyDescent="0.3">
      <c r="A23" s="11"/>
      <c r="B23" s="19">
        <v>17</v>
      </c>
      <c r="C23" s="40">
        <v>43637</v>
      </c>
      <c r="D23" s="35">
        <v>7860</v>
      </c>
      <c r="E23" s="34">
        <v>421</v>
      </c>
      <c r="F23" s="18">
        <f t="shared" si="0"/>
        <v>8281</v>
      </c>
      <c r="G23" s="22">
        <f t="shared" si="1"/>
        <v>1076395</v>
      </c>
    </row>
    <row r="24" spans="1:9" ht="15" customHeight="1" x14ac:dyDescent="0.3">
      <c r="A24" s="11"/>
      <c r="B24" s="21">
        <v>18</v>
      </c>
      <c r="C24" s="40">
        <v>43644</v>
      </c>
      <c r="D24" s="29">
        <v>4360</v>
      </c>
      <c r="E24" s="34">
        <v>11408</v>
      </c>
      <c r="F24" s="18">
        <f t="shared" si="0"/>
        <v>15768</v>
      </c>
      <c r="G24" s="22">
        <f t="shared" si="1"/>
        <v>1092163</v>
      </c>
    </row>
    <row r="25" spans="1:9" ht="15" customHeight="1" x14ac:dyDescent="0.3">
      <c r="A25" s="11"/>
      <c r="B25" s="17">
        <v>19</v>
      </c>
      <c r="C25" s="40">
        <v>43651</v>
      </c>
      <c r="D25" s="29">
        <v>3146</v>
      </c>
      <c r="E25" s="34">
        <v>-1112</v>
      </c>
      <c r="F25" s="18">
        <f t="shared" si="0"/>
        <v>2034</v>
      </c>
      <c r="G25" s="22">
        <f t="shared" si="1"/>
        <v>1094197</v>
      </c>
    </row>
    <row r="26" spans="1:9" ht="15" customHeight="1" x14ac:dyDescent="0.3">
      <c r="A26" s="11"/>
      <c r="B26" s="19">
        <v>20</v>
      </c>
      <c r="C26" s="40">
        <v>43658</v>
      </c>
      <c r="D26" s="29">
        <v>1887</v>
      </c>
      <c r="E26" s="34">
        <v>0</v>
      </c>
      <c r="F26" s="18">
        <f t="shared" si="0"/>
        <v>1887</v>
      </c>
      <c r="G26" s="22">
        <f t="shared" si="1"/>
        <v>1096084</v>
      </c>
    </row>
    <row r="27" spans="1:9" ht="15" customHeight="1" x14ac:dyDescent="0.3">
      <c r="A27" s="11"/>
      <c r="B27" s="19">
        <v>21</v>
      </c>
      <c r="C27" s="40">
        <v>43665</v>
      </c>
      <c r="D27" s="29">
        <v>1897</v>
      </c>
      <c r="E27" s="34">
        <v>0</v>
      </c>
      <c r="F27" s="18">
        <f t="shared" si="0"/>
        <v>1897</v>
      </c>
      <c r="G27" s="22">
        <f t="shared" si="1"/>
        <v>1097981</v>
      </c>
    </row>
    <row r="28" spans="1:9" ht="15" customHeight="1" x14ac:dyDescent="0.3">
      <c r="A28" s="11"/>
      <c r="B28" s="21">
        <v>22</v>
      </c>
      <c r="C28" s="40">
        <v>43672</v>
      </c>
      <c r="D28" s="29">
        <v>4583</v>
      </c>
      <c r="E28" s="34">
        <v>159</v>
      </c>
      <c r="F28" s="18">
        <f t="shared" si="0"/>
        <v>4742</v>
      </c>
      <c r="G28" s="22">
        <f t="shared" si="1"/>
        <v>1102723</v>
      </c>
      <c r="I28" s="30"/>
    </row>
    <row r="29" spans="1:9" ht="15" customHeight="1" x14ac:dyDescent="0.3">
      <c r="A29" s="11"/>
      <c r="B29" s="17">
        <v>23</v>
      </c>
      <c r="C29" s="40">
        <v>43679</v>
      </c>
      <c r="D29" s="29">
        <v>1042</v>
      </c>
      <c r="E29" s="34">
        <v>-347</v>
      </c>
      <c r="F29" s="18">
        <f t="shared" si="0"/>
        <v>695</v>
      </c>
      <c r="G29" s="22">
        <f t="shared" si="1"/>
        <v>1103418</v>
      </c>
    </row>
    <row r="30" spans="1:9" ht="15" customHeight="1" x14ac:dyDescent="0.3">
      <c r="A30" s="11"/>
      <c r="B30" s="19">
        <v>24</v>
      </c>
      <c r="C30" s="40">
        <v>43685</v>
      </c>
      <c r="D30" s="29">
        <v>1738</v>
      </c>
      <c r="E30" s="34">
        <v>-24</v>
      </c>
      <c r="F30" s="18">
        <f t="shared" si="0"/>
        <v>1714</v>
      </c>
      <c r="G30" s="22">
        <f t="shared" si="1"/>
        <v>1105132</v>
      </c>
    </row>
    <row r="31" spans="1:9" ht="15" customHeight="1" x14ac:dyDescent="0.3">
      <c r="A31" s="11"/>
      <c r="B31" s="19">
        <v>25</v>
      </c>
      <c r="C31" s="40">
        <v>43693</v>
      </c>
      <c r="D31" s="29">
        <v>2432</v>
      </c>
      <c r="E31" s="34">
        <v>0</v>
      </c>
      <c r="F31" s="18">
        <f>D31+E31</f>
        <v>2432</v>
      </c>
      <c r="G31" s="22">
        <f t="shared" si="1"/>
        <v>1107564</v>
      </c>
    </row>
    <row r="32" spans="1:9" ht="15" customHeight="1" x14ac:dyDescent="0.3">
      <c r="A32" s="11"/>
      <c r="B32" s="21">
        <v>26</v>
      </c>
      <c r="C32" s="40">
        <v>43700</v>
      </c>
      <c r="D32" s="29">
        <v>1866</v>
      </c>
      <c r="E32" s="34">
        <v>0</v>
      </c>
      <c r="F32" s="18">
        <f>D32+E32</f>
        <v>1866</v>
      </c>
      <c r="G32" s="22">
        <f t="shared" si="1"/>
        <v>1109430</v>
      </c>
    </row>
    <row r="33" spans="1:7" ht="15" customHeight="1" x14ac:dyDescent="0.3">
      <c r="A33" s="11"/>
      <c r="B33" s="17">
        <v>27</v>
      </c>
      <c r="C33" s="40">
        <v>43707</v>
      </c>
      <c r="D33" s="29">
        <v>1027</v>
      </c>
      <c r="E33" s="34">
        <v>2117</v>
      </c>
      <c r="F33" s="18">
        <f>D33+E33</f>
        <v>3144</v>
      </c>
      <c r="G33" s="22">
        <f t="shared" si="1"/>
        <v>1112574</v>
      </c>
    </row>
    <row r="34" spans="1:7" ht="15" customHeight="1" x14ac:dyDescent="0.3">
      <c r="A34" s="11"/>
      <c r="B34" s="19">
        <v>28</v>
      </c>
      <c r="C34" s="40">
        <v>43714</v>
      </c>
      <c r="D34" s="29">
        <v>777</v>
      </c>
      <c r="E34" s="34">
        <v>-246</v>
      </c>
      <c r="F34" s="18">
        <f>D34+E34</f>
        <v>531</v>
      </c>
      <c r="G34" s="22">
        <f t="shared" si="1"/>
        <v>1113105</v>
      </c>
    </row>
    <row r="35" spans="1:7" ht="16.5" customHeight="1" x14ac:dyDescent="0.3">
      <c r="A35" s="11"/>
      <c r="B35" s="19">
        <v>29</v>
      </c>
      <c r="C35" s="40">
        <v>43721</v>
      </c>
      <c r="D35" s="29">
        <v>916</v>
      </c>
      <c r="E35" s="34">
        <v>0</v>
      </c>
      <c r="F35" s="18">
        <f>D35+E35</f>
        <v>916</v>
      </c>
      <c r="G35" s="22">
        <f t="shared" si="1"/>
        <v>1114021</v>
      </c>
    </row>
    <row r="36" spans="1:7" ht="17.25" customHeight="1" x14ac:dyDescent="0.3">
      <c r="A36" s="11"/>
      <c r="B36" s="21">
        <v>30</v>
      </c>
      <c r="C36" s="40">
        <v>43728</v>
      </c>
      <c r="D36" s="29">
        <v>412</v>
      </c>
      <c r="E36" s="34">
        <v>0</v>
      </c>
      <c r="F36" s="18">
        <f t="shared" ref="F36:F43" si="2">D36+E36</f>
        <v>412</v>
      </c>
      <c r="G36" s="22">
        <f t="shared" si="1"/>
        <v>1114433</v>
      </c>
    </row>
    <row r="37" spans="1:7" ht="15" customHeight="1" x14ac:dyDescent="0.3">
      <c r="A37" s="11"/>
      <c r="B37" s="17">
        <v>31</v>
      </c>
      <c r="C37" s="40">
        <v>43735</v>
      </c>
      <c r="D37" s="29">
        <v>244</v>
      </c>
      <c r="E37" s="34">
        <v>3309</v>
      </c>
      <c r="F37" s="18">
        <f t="shared" si="2"/>
        <v>3553</v>
      </c>
      <c r="G37" s="22">
        <f t="shared" si="1"/>
        <v>1117986</v>
      </c>
    </row>
    <row r="38" spans="1:7" ht="15" customHeight="1" x14ac:dyDescent="0.3">
      <c r="A38" s="11"/>
      <c r="B38" s="19">
        <v>32</v>
      </c>
      <c r="C38" s="40">
        <v>43742</v>
      </c>
      <c r="D38" s="26">
        <v>826</v>
      </c>
      <c r="E38" s="34">
        <v>-372</v>
      </c>
      <c r="F38" s="18">
        <f t="shared" si="2"/>
        <v>454</v>
      </c>
      <c r="G38" s="22">
        <f t="shared" si="1"/>
        <v>1118440</v>
      </c>
    </row>
    <row r="39" spans="1:7" ht="15" customHeight="1" x14ac:dyDescent="0.3">
      <c r="A39" s="11"/>
      <c r="B39" s="19">
        <v>33</v>
      </c>
      <c r="C39" s="40">
        <v>43749</v>
      </c>
      <c r="D39" s="26">
        <v>740</v>
      </c>
      <c r="E39" s="34">
        <v>0</v>
      </c>
      <c r="F39" s="18">
        <f t="shared" si="2"/>
        <v>740</v>
      </c>
      <c r="G39" s="22">
        <f t="shared" si="1"/>
        <v>1119180</v>
      </c>
    </row>
    <row r="40" spans="1:7" ht="15" customHeight="1" x14ac:dyDescent="0.3">
      <c r="A40" s="11"/>
      <c r="B40" s="21">
        <v>34</v>
      </c>
      <c r="C40" s="40">
        <v>43756</v>
      </c>
      <c r="D40" s="26">
        <v>387</v>
      </c>
      <c r="E40" s="34">
        <v>0</v>
      </c>
      <c r="F40" s="18">
        <f t="shared" si="2"/>
        <v>387</v>
      </c>
      <c r="G40" s="22">
        <f t="shared" si="1"/>
        <v>1119567</v>
      </c>
    </row>
    <row r="41" spans="1:7" ht="15" customHeight="1" x14ac:dyDescent="0.3">
      <c r="A41" s="11"/>
      <c r="B41" s="17">
        <v>35</v>
      </c>
      <c r="C41" s="40">
        <v>43763</v>
      </c>
      <c r="D41" s="29">
        <v>479</v>
      </c>
      <c r="E41" s="34">
        <v>1578</v>
      </c>
      <c r="F41" s="18">
        <f t="shared" si="2"/>
        <v>2057</v>
      </c>
      <c r="G41" s="22">
        <f t="shared" si="1"/>
        <v>1121624</v>
      </c>
    </row>
    <row r="42" spans="1:7" ht="15" customHeight="1" x14ac:dyDescent="0.3">
      <c r="A42" s="11"/>
      <c r="B42" s="19">
        <v>36</v>
      </c>
      <c r="C42" s="40">
        <v>43770</v>
      </c>
      <c r="D42" s="29">
        <v>414</v>
      </c>
      <c r="E42" s="34">
        <v>-300</v>
      </c>
      <c r="F42" s="18">
        <f t="shared" si="2"/>
        <v>114</v>
      </c>
      <c r="G42" s="22">
        <f t="shared" si="1"/>
        <v>1121738</v>
      </c>
    </row>
    <row r="43" spans="1:7" ht="15" customHeight="1" x14ac:dyDescent="0.3">
      <c r="A43" s="11"/>
      <c r="B43" s="19">
        <v>37</v>
      </c>
      <c r="C43" s="40">
        <v>43777</v>
      </c>
      <c r="D43" s="29">
        <v>313</v>
      </c>
      <c r="E43" s="34">
        <v>0</v>
      </c>
      <c r="F43" s="18">
        <f t="shared" si="2"/>
        <v>313</v>
      </c>
      <c r="G43" s="22">
        <f t="shared" si="1"/>
        <v>1122051</v>
      </c>
    </row>
    <row r="44" spans="1:7" ht="15" customHeight="1" x14ac:dyDescent="0.3">
      <c r="A44" s="11"/>
      <c r="B44" s="21">
        <v>38</v>
      </c>
      <c r="C44" s="40">
        <v>43784</v>
      </c>
      <c r="D44" s="29">
        <v>450</v>
      </c>
      <c r="E44" s="34">
        <v>8</v>
      </c>
      <c r="F44" s="18">
        <f t="shared" ref="F44:F49" si="3">D44+E44</f>
        <v>458</v>
      </c>
      <c r="G44" s="22">
        <f t="shared" ref="G44:G52" si="4">G43+F44</f>
        <v>1122509</v>
      </c>
    </row>
    <row r="45" spans="1:7" ht="15" customHeight="1" x14ac:dyDescent="0.3">
      <c r="A45" s="11"/>
      <c r="B45" s="17">
        <v>39</v>
      </c>
      <c r="C45" s="40">
        <v>43791</v>
      </c>
      <c r="D45" s="29">
        <v>263</v>
      </c>
      <c r="E45" s="34">
        <v>0</v>
      </c>
      <c r="F45" s="18">
        <f t="shared" si="3"/>
        <v>263</v>
      </c>
      <c r="G45" s="22">
        <f t="shared" si="4"/>
        <v>1122772</v>
      </c>
    </row>
    <row r="46" spans="1:7" ht="15" customHeight="1" x14ac:dyDescent="0.3">
      <c r="A46" s="11"/>
      <c r="B46" s="19">
        <v>40</v>
      </c>
      <c r="C46" s="40">
        <v>43798</v>
      </c>
      <c r="D46" s="29">
        <v>797</v>
      </c>
      <c r="E46" s="34">
        <v>-7</v>
      </c>
      <c r="F46" s="18">
        <f t="shared" si="3"/>
        <v>790</v>
      </c>
      <c r="G46" s="22">
        <f t="shared" si="4"/>
        <v>1123562</v>
      </c>
    </row>
    <row r="47" spans="1:7" ht="15" customHeight="1" x14ac:dyDescent="0.3">
      <c r="A47" s="11"/>
      <c r="B47" s="19">
        <v>41</v>
      </c>
      <c r="C47" s="40">
        <v>43805</v>
      </c>
      <c r="D47" s="29">
        <v>206</v>
      </c>
      <c r="E47" s="34">
        <v>-5</v>
      </c>
      <c r="F47" s="18">
        <f t="shared" si="3"/>
        <v>201</v>
      </c>
      <c r="G47" s="22">
        <f t="shared" si="4"/>
        <v>1123763</v>
      </c>
    </row>
    <row r="48" spans="1:7" ht="15" customHeight="1" x14ac:dyDescent="0.3">
      <c r="A48" s="11"/>
      <c r="B48" s="21">
        <v>42</v>
      </c>
      <c r="C48" s="40">
        <v>43812</v>
      </c>
      <c r="D48" s="29">
        <v>341</v>
      </c>
      <c r="E48" s="34">
        <v>-86</v>
      </c>
      <c r="F48" s="18">
        <f t="shared" si="3"/>
        <v>255</v>
      </c>
      <c r="G48" s="22">
        <f t="shared" si="4"/>
        <v>1124018</v>
      </c>
    </row>
    <row r="49" spans="1:8" ht="14.4" x14ac:dyDescent="0.3">
      <c r="A49" s="11"/>
      <c r="B49" s="17">
        <v>43</v>
      </c>
      <c r="C49" s="40">
        <v>43819</v>
      </c>
      <c r="D49" s="29">
        <v>244</v>
      </c>
      <c r="E49" s="34">
        <v>0</v>
      </c>
      <c r="F49" s="18">
        <f t="shared" si="3"/>
        <v>244</v>
      </c>
      <c r="G49" s="22">
        <f t="shared" si="4"/>
        <v>1124262</v>
      </c>
    </row>
    <row r="50" spans="1:8" ht="15" customHeight="1" x14ac:dyDescent="0.3">
      <c r="A50" s="11"/>
      <c r="B50" s="19">
        <v>44</v>
      </c>
      <c r="C50" s="40">
        <v>43826</v>
      </c>
      <c r="D50" s="29">
        <v>401</v>
      </c>
      <c r="E50" s="34">
        <v>508</v>
      </c>
      <c r="F50" s="18">
        <f t="shared" ref="F50:F56" si="5">D50+E50</f>
        <v>909</v>
      </c>
      <c r="G50" s="22">
        <f t="shared" si="4"/>
        <v>1125171</v>
      </c>
    </row>
    <row r="51" spans="1:8" ht="15" customHeight="1" x14ac:dyDescent="0.3">
      <c r="A51" s="11"/>
      <c r="B51" s="19">
        <v>45</v>
      </c>
      <c r="C51" s="40">
        <v>43833</v>
      </c>
      <c r="D51" s="29">
        <v>54</v>
      </c>
      <c r="E51" s="34">
        <v>-22</v>
      </c>
      <c r="F51" s="18">
        <f t="shared" si="5"/>
        <v>32</v>
      </c>
      <c r="G51" s="22">
        <f t="shared" si="4"/>
        <v>1125203</v>
      </c>
    </row>
    <row r="52" spans="1:8" ht="15" customHeight="1" x14ac:dyDescent="0.3">
      <c r="A52" s="11"/>
      <c r="B52" s="21">
        <v>46</v>
      </c>
      <c r="C52" s="40">
        <v>43840</v>
      </c>
      <c r="D52" s="29">
        <v>697</v>
      </c>
      <c r="E52" s="34">
        <v>21</v>
      </c>
      <c r="F52" s="18">
        <f t="shared" si="5"/>
        <v>718</v>
      </c>
      <c r="G52" s="22">
        <f t="shared" si="4"/>
        <v>1125921</v>
      </c>
    </row>
    <row r="53" spans="1:8" ht="15" customHeight="1" x14ac:dyDescent="0.3">
      <c r="A53" s="11"/>
      <c r="B53" s="17">
        <v>47</v>
      </c>
      <c r="C53" s="40">
        <v>43847</v>
      </c>
      <c r="D53" s="29">
        <v>1047</v>
      </c>
      <c r="E53" s="34">
        <v>209</v>
      </c>
      <c r="F53" s="18">
        <f t="shared" si="5"/>
        <v>1256</v>
      </c>
      <c r="G53" s="22">
        <f t="shared" ref="G53:G58" si="6">G52+F53</f>
        <v>1127177</v>
      </c>
    </row>
    <row r="54" spans="1:8" ht="15" customHeight="1" x14ac:dyDescent="0.3">
      <c r="A54" s="11"/>
      <c r="B54" s="19">
        <v>48</v>
      </c>
      <c r="C54" s="40">
        <v>43854</v>
      </c>
      <c r="D54" s="29">
        <v>1053</v>
      </c>
      <c r="E54" s="34">
        <v>25</v>
      </c>
      <c r="F54" s="18">
        <f t="shared" si="5"/>
        <v>1078</v>
      </c>
      <c r="G54" s="22">
        <f t="shared" si="6"/>
        <v>1128255</v>
      </c>
    </row>
    <row r="55" spans="1:8" s="1" customFormat="1" ht="15" customHeight="1" x14ac:dyDescent="0.3">
      <c r="A55" s="14"/>
      <c r="B55" s="19">
        <v>49</v>
      </c>
      <c r="C55" s="40">
        <v>43861</v>
      </c>
      <c r="D55" s="29">
        <v>1063</v>
      </c>
      <c r="E55" s="34">
        <v>1875</v>
      </c>
      <c r="F55" s="18">
        <f t="shared" si="5"/>
        <v>2938</v>
      </c>
      <c r="G55" s="22">
        <f t="shared" si="6"/>
        <v>1131193</v>
      </c>
      <c r="H55" s="2"/>
    </row>
    <row r="56" spans="1:8" ht="15" customHeight="1" x14ac:dyDescent="0.3">
      <c r="A56" s="11"/>
      <c r="B56" s="21">
        <v>50</v>
      </c>
      <c r="C56" s="40">
        <v>43868</v>
      </c>
      <c r="D56" s="29">
        <v>865</v>
      </c>
      <c r="E56" s="34">
        <v>0</v>
      </c>
      <c r="F56" s="18">
        <f t="shared" si="5"/>
        <v>865</v>
      </c>
      <c r="G56" s="22">
        <f t="shared" si="6"/>
        <v>1132058</v>
      </c>
    </row>
    <row r="57" spans="1:8" ht="15" customHeight="1" x14ac:dyDescent="0.3">
      <c r="A57" s="11"/>
      <c r="B57" s="17">
        <v>51</v>
      </c>
      <c r="C57" s="40">
        <v>43875</v>
      </c>
      <c r="D57" s="29">
        <v>722</v>
      </c>
      <c r="E57" s="34">
        <v>0</v>
      </c>
      <c r="F57" s="18">
        <f>D57+E57</f>
        <v>722</v>
      </c>
      <c r="G57" s="22">
        <f t="shared" si="6"/>
        <v>1132780</v>
      </c>
    </row>
    <row r="58" spans="1:8" ht="15" customHeight="1" x14ac:dyDescent="0.3">
      <c r="A58" s="11"/>
      <c r="B58" s="19">
        <v>52</v>
      </c>
      <c r="C58" s="40">
        <v>43882</v>
      </c>
      <c r="D58" s="29">
        <v>791</v>
      </c>
      <c r="E58" s="34">
        <v>9</v>
      </c>
      <c r="F58" s="18">
        <f>D58+E58</f>
        <v>800</v>
      </c>
      <c r="G58" s="22">
        <f t="shared" si="6"/>
        <v>1133580</v>
      </c>
    </row>
    <row r="59" spans="1:8" ht="14.4" x14ac:dyDescent="0.3">
      <c r="A59" s="11"/>
      <c r="B59" s="19">
        <v>53</v>
      </c>
      <c r="C59" s="40">
        <v>43889</v>
      </c>
      <c r="D59" s="29">
        <v>616</v>
      </c>
      <c r="E59" s="34">
        <v>0</v>
      </c>
      <c r="F59" s="18">
        <f>D59+E59</f>
        <v>616</v>
      </c>
      <c r="G59" s="22">
        <f>G58+F59</f>
        <v>1134196</v>
      </c>
    </row>
    <row r="60" spans="1:8" ht="13.8" x14ac:dyDescent="0.25">
      <c r="A60" s="11"/>
      <c r="B60" s="11"/>
      <c r="C60" s="37"/>
      <c r="D60" s="31"/>
      <c r="E60" s="23"/>
      <c r="F60" s="24"/>
      <c r="G60" s="25"/>
    </row>
    <row r="61" spans="1:8" ht="13.8" x14ac:dyDescent="0.25">
      <c r="A61" s="11"/>
      <c r="B61" s="11"/>
      <c r="C61" s="37"/>
      <c r="D61" s="31"/>
      <c r="E61" s="23"/>
      <c r="F61" s="24"/>
      <c r="G61" s="25"/>
    </row>
    <row r="62" spans="1:8" ht="13.8" x14ac:dyDescent="0.25">
      <c r="A62" s="11"/>
      <c r="B62" s="11"/>
      <c r="C62" s="37"/>
      <c r="D62" s="31"/>
      <c r="E62" s="23"/>
      <c r="F62" s="24"/>
      <c r="G62" s="25"/>
    </row>
    <row r="63" spans="1:8" ht="13.8" x14ac:dyDescent="0.25">
      <c r="A63" s="11"/>
      <c r="B63" s="11"/>
      <c r="C63" s="37"/>
      <c r="D63" s="31"/>
      <c r="E63" s="23"/>
      <c r="F63" s="24"/>
      <c r="G63" s="25"/>
    </row>
    <row r="64" spans="1:8" ht="13.8" x14ac:dyDescent="0.25">
      <c r="A64" s="11"/>
      <c r="B64" s="11"/>
      <c r="C64" s="37"/>
      <c r="D64" s="31"/>
      <c r="E64" s="23"/>
      <c r="F64" s="24"/>
      <c r="G64" s="25"/>
    </row>
    <row r="65" spans="4:7" x14ac:dyDescent="0.2">
      <c r="D65" s="32"/>
      <c r="E65" s="4"/>
      <c r="F65" s="7"/>
      <c r="G65" s="5"/>
    </row>
    <row r="66" spans="4:7" x14ac:dyDescent="0.2">
      <c r="D66" s="32"/>
      <c r="E66" s="4"/>
      <c r="F66" s="7"/>
      <c r="G66" s="5"/>
    </row>
    <row r="67" spans="4:7" x14ac:dyDescent="0.2">
      <c r="D67" s="32"/>
      <c r="E67" s="4"/>
      <c r="F67" s="7"/>
      <c r="G67" s="5"/>
    </row>
    <row r="68" spans="4:7" x14ac:dyDescent="0.2">
      <c r="D68" s="32"/>
      <c r="E68" s="4"/>
      <c r="F68" s="7"/>
      <c r="G68" s="5"/>
    </row>
    <row r="69" spans="4:7" x14ac:dyDescent="0.2">
      <c r="D69" s="32"/>
      <c r="E69" s="4"/>
      <c r="F69" s="7"/>
      <c r="G69" s="5"/>
    </row>
    <row r="70" spans="4:7" x14ac:dyDescent="0.2">
      <c r="D70" s="32"/>
      <c r="E70" s="4"/>
      <c r="F70" s="7"/>
      <c r="G70" s="5"/>
    </row>
    <row r="71" spans="4:7" x14ac:dyDescent="0.2">
      <c r="D71" s="32"/>
      <c r="E71" s="4"/>
      <c r="F71" s="7"/>
      <c r="G71" s="5"/>
    </row>
    <row r="72" spans="4:7" x14ac:dyDescent="0.2">
      <c r="D72" s="32"/>
      <c r="E72" s="4"/>
      <c r="F72" s="7"/>
      <c r="G72" s="5"/>
    </row>
    <row r="73" spans="4:7" x14ac:dyDescent="0.2">
      <c r="D73" s="32"/>
      <c r="E73" s="4"/>
      <c r="F73" s="7"/>
      <c r="G73" s="5"/>
    </row>
    <row r="74" spans="4:7" x14ac:dyDescent="0.2">
      <c r="D74" s="32"/>
      <c r="E74" s="4"/>
      <c r="F74" s="7"/>
      <c r="G74" s="5"/>
    </row>
    <row r="75" spans="4:7" x14ac:dyDescent="0.2">
      <c r="D75" s="32"/>
      <c r="E75" s="4"/>
      <c r="F75" s="7"/>
      <c r="G75" s="5"/>
    </row>
    <row r="76" spans="4:7" x14ac:dyDescent="0.2">
      <c r="D76" s="32"/>
      <c r="E76" s="4"/>
      <c r="F76" s="7"/>
      <c r="G76" s="5"/>
    </row>
    <row r="77" spans="4:7" x14ac:dyDescent="0.2">
      <c r="D77" s="32"/>
      <c r="E77" s="4"/>
      <c r="F77" s="7"/>
      <c r="G77" s="5"/>
    </row>
    <row r="78" spans="4:7" x14ac:dyDescent="0.2">
      <c r="D78" s="32"/>
      <c r="E78" s="4"/>
      <c r="F78" s="7"/>
      <c r="G78" s="5"/>
    </row>
    <row r="79" spans="4:7" x14ac:dyDescent="0.2">
      <c r="D79" s="32"/>
      <c r="E79" s="4"/>
      <c r="F79" s="7"/>
      <c r="G79" s="5"/>
    </row>
    <row r="80" spans="4:7" x14ac:dyDescent="0.2">
      <c r="D80" s="32"/>
      <c r="E80" s="4"/>
      <c r="F80" s="7"/>
      <c r="G80" s="5"/>
    </row>
    <row r="81" spans="4:7" x14ac:dyDescent="0.2">
      <c r="D81" s="32"/>
      <c r="E81" s="4"/>
      <c r="F81" s="7"/>
      <c r="G81" s="5"/>
    </row>
    <row r="82" spans="4:7" x14ac:dyDescent="0.2">
      <c r="D82" s="32"/>
      <c r="E82" s="4"/>
      <c r="F82" s="7"/>
      <c r="G82" s="5"/>
    </row>
    <row r="83" spans="4:7" x14ac:dyDescent="0.2">
      <c r="D83" s="32"/>
      <c r="E83" s="4"/>
      <c r="F83" s="7"/>
      <c r="G83" s="5"/>
    </row>
    <row r="84" spans="4:7" x14ac:dyDescent="0.2">
      <c r="D84" s="32"/>
      <c r="E84" s="4"/>
      <c r="F84" s="7"/>
      <c r="G84" s="5"/>
    </row>
    <row r="85" spans="4:7" x14ac:dyDescent="0.2">
      <c r="D85" s="32"/>
      <c r="E85" s="4"/>
      <c r="F85" s="7"/>
      <c r="G85" s="5"/>
    </row>
    <row r="86" spans="4:7" x14ac:dyDescent="0.2">
      <c r="D86" s="32"/>
      <c r="E86" s="4"/>
      <c r="F86" s="7"/>
      <c r="G86" s="5"/>
    </row>
    <row r="87" spans="4:7" x14ac:dyDescent="0.2">
      <c r="D87" s="32"/>
      <c r="E87" s="4"/>
      <c r="F87" s="7"/>
      <c r="G87" s="5"/>
    </row>
    <row r="88" spans="4:7" x14ac:dyDescent="0.2">
      <c r="D88" s="32"/>
      <c r="E88" s="4"/>
      <c r="F88" s="7"/>
      <c r="G88" s="5"/>
    </row>
    <row r="89" spans="4:7" x14ac:dyDescent="0.2">
      <c r="D89" s="32"/>
      <c r="E89" s="4"/>
      <c r="F89" s="7"/>
      <c r="G89" s="5"/>
    </row>
    <row r="90" spans="4:7" x14ac:dyDescent="0.2">
      <c r="D90" s="32"/>
      <c r="E90" s="4"/>
      <c r="F90" s="7"/>
      <c r="G90" s="5"/>
    </row>
  </sheetData>
  <mergeCells count="3">
    <mergeCell ref="D3:G3"/>
    <mergeCell ref="B2:G2"/>
    <mergeCell ref="B6:G6"/>
  </mergeCells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0"/>
  <sheetViews>
    <sheetView workbookViewId="0">
      <selection activeCell="H22" sqref="H22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41" bestFit="1" customWidth="1"/>
    <col min="4" max="4" width="13.33203125" style="30" customWidth="1"/>
    <col min="5" max="5" width="12" style="2" customWidth="1"/>
    <col min="6" max="6" width="13.33203125" style="8" customWidth="1"/>
    <col min="7" max="7" width="12.33203125" style="6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7" ht="13.8" x14ac:dyDescent="0.25">
      <c r="A1" s="11"/>
      <c r="B1" s="11"/>
      <c r="C1" s="37"/>
      <c r="D1" s="27"/>
      <c r="E1" s="11"/>
      <c r="F1" s="12"/>
      <c r="G1" s="13"/>
    </row>
    <row r="2" spans="1:7" ht="24" customHeight="1" thickBot="1" x14ac:dyDescent="0.3">
      <c r="A2" s="11"/>
      <c r="B2" s="252" t="s">
        <v>20</v>
      </c>
      <c r="C2" s="252"/>
      <c r="D2" s="252"/>
      <c r="E2" s="252"/>
      <c r="F2" s="252"/>
      <c r="G2" s="252"/>
    </row>
    <row r="3" spans="1:7" s="3" customFormat="1" ht="18.600000000000001" thickTop="1" thickBot="1" x14ac:dyDescent="0.35">
      <c r="A3" s="14"/>
      <c r="B3" s="15"/>
      <c r="C3" s="38"/>
      <c r="D3" s="251" t="s">
        <v>21</v>
      </c>
      <c r="E3" s="251"/>
      <c r="F3" s="251"/>
      <c r="G3" s="251"/>
    </row>
    <row r="4" spans="1:7" s="1" customFormat="1" ht="29.4" thickBot="1" x14ac:dyDescent="0.3">
      <c r="A4" s="14"/>
      <c r="B4" s="16" t="s">
        <v>22</v>
      </c>
      <c r="C4" s="39" t="s">
        <v>23</v>
      </c>
      <c r="D4" s="28" t="s">
        <v>24</v>
      </c>
      <c r="E4" s="16" t="s">
        <v>25</v>
      </c>
      <c r="F4" s="16" t="s">
        <v>26</v>
      </c>
      <c r="G4" s="16" t="s">
        <v>27</v>
      </c>
    </row>
    <row r="5" spans="1:7" s="1" customFormat="1" ht="29.4" thickBot="1" x14ac:dyDescent="0.3">
      <c r="A5" s="14"/>
      <c r="B5" s="16" t="s">
        <v>28</v>
      </c>
      <c r="C5" s="39" t="s">
        <v>29</v>
      </c>
      <c r="D5" s="28" t="s">
        <v>30</v>
      </c>
      <c r="E5" s="16" t="s">
        <v>31</v>
      </c>
      <c r="F5" s="16" t="s">
        <v>32</v>
      </c>
      <c r="G5" s="16" t="s">
        <v>33</v>
      </c>
    </row>
    <row r="6" spans="1:7" ht="20.25" customHeight="1" thickBot="1" x14ac:dyDescent="0.35">
      <c r="A6" s="11"/>
      <c r="B6" s="253" t="s">
        <v>35</v>
      </c>
      <c r="C6" s="254"/>
      <c r="D6" s="254"/>
      <c r="E6" s="254"/>
      <c r="F6" s="254"/>
      <c r="G6" s="254"/>
    </row>
    <row r="7" spans="1:7" ht="14.4" x14ac:dyDescent="0.3">
      <c r="A7" s="11"/>
      <c r="B7" s="19">
        <v>1</v>
      </c>
      <c r="C7" s="40">
        <v>43896</v>
      </c>
      <c r="D7" s="34">
        <v>905</v>
      </c>
      <c r="E7" s="34">
        <v>-10</v>
      </c>
      <c r="F7" s="18">
        <f t="shared" ref="F7:F30" si="0">D7+E7</f>
        <v>895</v>
      </c>
      <c r="G7" s="20">
        <f>F7</f>
        <v>895</v>
      </c>
    </row>
    <row r="8" spans="1:7" ht="14.4" x14ac:dyDescent="0.3">
      <c r="A8" s="11"/>
      <c r="B8" s="21">
        <v>2</v>
      </c>
      <c r="C8" s="40">
        <v>43903</v>
      </c>
      <c r="D8" s="34">
        <v>1057</v>
      </c>
      <c r="E8" s="34">
        <v>0</v>
      </c>
      <c r="F8" s="18">
        <f t="shared" si="0"/>
        <v>1057</v>
      </c>
      <c r="G8" s="22">
        <f t="shared" ref="G8:G17" si="1">G7+F8</f>
        <v>1952</v>
      </c>
    </row>
    <row r="9" spans="1:7" ht="14.4" x14ac:dyDescent="0.3">
      <c r="A9" s="11"/>
      <c r="B9" s="17">
        <v>3</v>
      </c>
      <c r="C9" s="40">
        <v>43910</v>
      </c>
      <c r="D9" s="34">
        <v>2742</v>
      </c>
      <c r="E9" s="34">
        <v>10</v>
      </c>
      <c r="F9" s="18">
        <f t="shared" si="0"/>
        <v>2752</v>
      </c>
      <c r="G9" s="42">
        <f t="shared" si="1"/>
        <v>4704</v>
      </c>
    </row>
    <row r="10" spans="1:7" ht="14.4" x14ac:dyDescent="0.3">
      <c r="A10" s="11"/>
      <c r="B10" s="19">
        <v>4</v>
      </c>
      <c r="C10" s="40">
        <v>43917</v>
      </c>
      <c r="D10" s="34">
        <v>9996</v>
      </c>
      <c r="E10" s="34">
        <v>18426</v>
      </c>
      <c r="F10" s="18">
        <f t="shared" si="0"/>
        <v>28422</v>
      </c>
      <c r="G10" s="42">
        <f t="shared" si="1"/>
        <v>33126</v>
      </c>
    </row>
    <row r="11" spans="1:7" ht="14.4" x14ac:dyDescent="0.3">
      <c r="A11" s="11"/>
      <c r="B11" s="19">
        <v>5</v>
      </c>
      <c r="C11" s="40">
        <v>43924</v>
      </c>
      <c r="D11" s="34">
        <v>13995</v>
      </c>
      <c r="E11" s="34">
        <v>-4509</v>
      </c>
      <c r="F11" s="18">
        <f t="shared" si="0"/>
        <v>9486</v>
      </c>
      <c r="G11" s="42">
        <f t="shared" si="1"/>
        <v>42612</v>
      </c>
    </row>
    <row r="12" spans="1:7" ht="14.4" x14ac:dyDescent="0.3">
      <c r="A12" s="11"/>
      <c r="B12" s="21">
        <v>6</v>
      </c>
      <c r="C12" s="40">
        <v>43931</v>
      </c>
      <c r="D12" s="34">
        <v>24065</v>
      </c>
      <c r="E12" s="34">
        <v>0</v>
      </c>
      <c r="F12" s="18">
        <f t="shared" si="0"/>
        <v>24065</v>
      </c>
      <c r="G12" s="42">
        <f t="shared" si="1"/>
        <v>66677</v>
      </c>
    </row>
    <row r="13" spans="1:7" ht="14.4" x14ac:dyDescent="0.3">
      <c r="A13" s="11"/>
      <c r="B13" s="17">
        <v>7</v>
      </c>
      <c r="C13" s="40">
        <v>43938</v>
      </c>
      <c r="D13" s="34">
        <v>57893</v>
      </c>
      <c r="E13" s="34">
        <v>-28</v>
      </c>
      <c r="F13" s="18">
        <f t="shared" si="0"/>
        <v>57865</v>
      </c>
      <c r="G13" s="42">
        <f t="shared" si="1"/>
        <v>124542</v>
      </c>
    </row>
    <row r="14" spans="1:7" ht="14.4" x14ac:dyDescent="0.3">
      <c r="A14" s="11"/>
      <c r="B14" s="19">
        <v>8</v>
      </c>
      <c r="C14" s="40">
        <v>43945</v>
      </c>
      <c r="D14" s="34">
        <v>167142</v>
      </c>
      <c r="E14" s="34">
        <v>107843</v>
      </c>
      <c r="F14" s="18">
        <f t="shared" si="0"/>
        <v>274985</v>
      </c>
      <c r="G14" s="42">
        <f t="shared" si="1"/>
        <v>399527</v>
      </c>
    </row>
    <row r="15" spans="1:7" ht="13.5" customHeight="1" x14ac:dyDescent="0.3">
      <c r="A15" s="11"/>
      <c r="B15" s="19">
        <v>9</v>
      </c>
      <c r="C15" s="40">
        <v>43952</v>
      </c>
      <c r="D15" s="34">
        <v>12948</v>
      </c>
      <c r="E15" s="34">
        <v>-3844</v>
      </c>
      <c r="F15" s="18">
        <f t="shared" si="0"/>
        <v>9104</v>
      </c>
      <c r="G15" s="42">
        <f t="shared" si="1"/>
        <v>408631</v>
      </c>
    </row>
    <row r="16" spans="1:7" ht="14.4" x14ac:dyDescent="0.3">
      <c r="A16" s="11"/>
      <c r="B16" s="21">
        <v>10</v>
      </c>
      <c r="C16" s="40">
        <v>43959</v>
      </c>
      <c r="D16" s="34">
        <v>221553</v>
      </c>
      <c r="E16" s="34">
        <v>0</v>
      </c>
      <c r="F16" s="18">
        <f t="shared" si="0"/>
        <v>221553</v>
      </c>
      <c r="G16" s="42">
        <f t="shared" si="1"/>
        <v>630184</v>
      </c>
    </row>
    <row r="17" spans="1:9" ht="14.4" x14ac:dyDescent="0.3">
      <c r="A17" s="11"/>
      <c r="B17" s="17">
        <v>11</v>
      </c>
      <c r="C17" s="40">
        <v>43966</v>
      </c>
      <c r="D17" s="34">
        <v>211529</v>
      </c>
      <c r="E17" s="34">
        <v>1612</v>
      </c>
      <c r="F17" s="18">
        <f t="shared" si="0"/>
        <v>213141</v>
      </c>
      <c r="G17" s="42">
        <f t="shared" si="1"/>
        <v>843325</v>
      </c>
    </row>
    <row r="18" spans="1:9" ht="14.4" x14ac:dyDescent="0.3">
      <c r="A18" s="11"/>
      <c r="B18" s="19">
        <v>12</v>
      </c>
      <c r="C18" s="40">
        <v>43973</v>
      </c>
      <c r="D18" s="34">
        <v>139153</v>
      </c>
      <c r="E18" s="34">
        <v>-30</v>
      </c>
      <c r="F18" s="18">
        <f t="shared" si="0"/>
        <v>139123</v>
      </c>
      <c r="G18" s="42">
        <f t="shared" ref="G18:G59" si="2">G17+F18</f>
        <v>982448</v>
      </c>
    </row>
    <row r="19" spans="1:9" ht="14.4" x14ac:dyDescent="0.3">
      <c r="A19" s="11"/>
      <c r="B19" s="19">
        <v>13</v>
      </c>
      <c r="C19" s="40">
        <v>43980</v>
      </c>
      <c r="D19" s="34">
        <v>73919</v>
      </c>
      <c r="E19" s="34">
        <v>68929</v>
      </c>
      <c r="F19" s="18">
        <f t="shared" si="0"/>
        <v>142848</v>
      </c>
      <c r="G19" s="42">
        <f t="shared" si="2"/>
        <v>1125296</v>
      </c>
    </row>
    <row r="20" spans="1:9" ht="14.4" x14ac:dyDescent="0.3">
      <c r="A20" s="11"/>
      <c r="B20" s="21">
        <v>14</v>
      </c>
      <c r="C20" s="40">
        <v>43987</v>
      </c>
      <c r="D20" s="34">
        <v>27244</v>
      </c>
      <c r="E20" s="34">
        <v>-5138</v>
      </c>
      <c r="F20" s="18">
        <f t="shared" si="0"/>
        <v>22106</v>
      </c>
      <c r="G20" s="42">
        <f t="shared" si="2"/>
        <v>1147402</v>
      </c>
    </row>
    <row r="21" spans="1:9" ht="14.4" x14ac:dyDescent="0.3">
      <c r="A21" s="11"/>
      <c r="B21" s="17">
        <v>15</v>
      </c>
      <c r="C21" s="40">
        <v>43994</v>
      </c>
      <c r="D21" s="34">
        <v>11916</v>
      </c>
      <c r="E21" s="34">
        <v>0</v>
      </c>
      <c r="F21" s="18">
        <f t="shared" si="0"/>
        <v>11916</v>
      </c>
      <c r="G21" s="42">
        <f t="shared" si="2"/>
        <v>1159318</v>
      </c>
    </row>
    <row r="22" spans="1:9" ht="14.4" x14ac:dyDescent="0.3">
      <c r="A22" s="11"/>
      <c r="B22" s="19">
        <v>16</v>
      </c>
      <c r="C22" s="40">
        <v>44001</v>
      </c>
      <c r="D22" s="34">
        <v>3735</v>
      </c>
      <c r="E22" s="34">
        <v>0</v>
      </c>
      <c r="F22" s="18">
        <f t="shared" si="0"/>
        <v>3735</v>
      </c>
      <c r="G22" s="42">
        <f t="shared" si="2"/>
        <v>1163053</v>
      </c>
    </row>
    <row r="23" spans="1:9" ht="14.4" x14ac:dyDescent="0.3">
      <c r="A23" s="11"/>
      <c r="B23" s="19">
        <v>17</v>
      </c>
      <c r="C23" s="40">
        <v>44008</v>
      </c>
      <c r="D23" s="35">
        <v>2850</v>
      </c>
      <c r="E23" s="34">
        <v>17005</v>
      </c>
      <c r="F23" s="18">
        <f t="shared" si="0"/>
        <v>19855</v>
      </c>
      <c r="G23" s="42">
        <f t="shared" si="2"/>
        <v>1182908</v>
      </c>
    </row>
    <row r="24" spans="1:9" ht="15" customHeight="1" x14ac:dyDescent="0.3">
      <c r="A24" s="11"/>
      <c r="B24" s="21">
        <v>18</v>
      </c>
      <c r="C24" s="40">
        <v>44015</v>
      </c>
      <c r="D24" s="29">
        <v>2594</v>
      </c>
      <c r="E24" s="34">
        <v>-300</v>
      </c>
      <c r="F24" s="18">
        <f t="shared" si="0"/>
        <v>2294</v>
      </c>
      <c r="G24" s="42">
        <f t="shared" si="2"/>
        <v>1185202</v>
      </c>
    </row>
    <row r="25" spans="1:9" ht="15" customHeight="1" x14ac:dyDescent="0.3">
      <c r="A25" s="11"/>
      <c r="B25" s="17">
        <v>19</v>
      </c>
      <c r="C25" s="40">
        <v>44022</v>
      </c>
      <c r="D25" s="29">
        <v>1220</v>
      </c>
      <c r="E25" s="34">
        <v>2</v>
      </c>
      <c r="F25" s="18">
        <f t="shared" si="0"/>
        <v>1222</v>
      </c>
      <c r="G25" s="42">
        <f t="shared" si="2"/>
        <v>1186424</v>
      </c>
    </row>
    <row r="26" spans="1:9" ht="15" customHeight="1" x14ac:dyDescent="0.3">
      <c r="A26" s="11"/>
      <c r="B26" s="19">
        <v>20</v>
      </c>
      <c r="C26" s="40">
        <v>44029</v>
      </c>
      <c r="D26" s="29">
        <v>1062</v>
      </c>
      <c r="E26" s="34">
        <v>38</v>
      </c>
      <c r="F26" s="18">
        <f t="shared" si="0"/>
        <v>1100</v>
      </c>
      <c r="G26" s="42">
        <f t="shared" si="2"/>
        <v>1187524</v>
      </c>
    </row>
    <row r="27" spans="1:9" ht="15" customHeight="1" x14ac:dyDescent="0.3">
      <c r="A27" s="11"/>
      <c r="B27" s="19">
        <v>21</v>
      </c>
      <c r="C27" s="40">
        <v>44036</v>
      </c>
      <c r="D27" s="29">
        <v>1767</v>
      </c>
      <c r="E27" s="34">
        <v>0</v>
      </c>
      <c r="F27" s="18">
        <f t="shared" si="0"/>
        <v>1767</v>
      </c>
      <c r="G27" s="42">
        <f t="shared" si="2"/>
        <v>1189291</v>
      </c>
    </row>
    <row r="28" spans="1:9" ht="15" customHeight="1" x14ac:dyDescent="0.3">
      <c r="A28" s="11"/>
      <c r="B28" s="21">
        <v>22</v>
      </c>
      <c r="C28" s="40">
        <v>44043</v>
      </c>
      <c r="D28" s="29">
        <v>1011</v>
      </c>
      <c r="E28" s="34">
        <v>-242</v>
      </c>
      <c r="F28" s="18">
        <f t="shared" si="0"/>
        <v>769</v>
      </c>
      <c r="G28" s="42">
        <f t="shared" si="2"/>
        <v>1190060</v>
      </c>
      <c r="I28" s="30"/>
    </row>
    <row r="29" spans="1:9" ht="15" customHeight="1" x14ac:dyDescent="0.3">
      <c r="A29" s="11"/>
      <c r="B29" s="17">
        <v>23</v>
      </c>
      <c r="C29" s="40">
        <v>44050</v>
      </c>
      <c r="D29" s="29">
        <v>1207</v>
      </c>
      <c r="E29" s="34">
        <v>74</v>
      </c>
      <c r="F29" s="18">
        <f t="shared" si="0"/>
        <v>1281</v>
      </c>
      <c r="G29" s="42">
        <f t="shared" si="2"/>
        <v>1191341</v>
      </c>
    </row>
    <row r="30" spans="1:9" ht="15" customHeight="1" x14ac:dyDescent="0.3">
      <c r="A30" s="11"/>
      <c r="B30" s="19">
        <v>24</v>
      </c>
      <c r="C30" s="40">
        <v>44057</v>
      </c>
      <c r="D30" s="29">
        <v>908</v>
      </c>
      <c r="E30" s="34">
        <v>161</v>
      </c>
      <c r="F30" s="18">
        <f t="shared" si="0"/>
        <v>1069</v>
      </c>
      <c r="G30" s="42">
        <f t="shared" si="2"/>
        <v>1192410</v>
      </c>
    </row>
    <row r="31" spans="1:9" ht="15" customHeight="1" x14ac:dyDescent="0.3">
      <c r="A31" s="11"/>
      <c r="B31" s="19">
        <v>25</v>
      </c>
      <c r="C31" s="40">
        <v>44064</v>
      </c>
      <c r="D31" s="29">
        <v>1361</v>
      </c>
      <c r="E31" s="34">
        <v>0</v>
      </c>
      <c r="F31" s="18">
        <f>D31+E31</f>
        <v>1361</v>
      </c>
      <c r="G31" s="42">
        <f t="shared" si="2"/>
        <v>1193771</v>
      </c>
    </row>
    <row r="32" spans="1:9" ht="15" customHeight="1" x14ac:dyDescent="0.3">
      <c r="A32" s="11"/>
      <c r="B32" s="21">
        <v>26</v>
      </c>
      <c r="C32" s="40">
        <v>44071</v>
      </c>
      <c r="D32" s="29">
        <v>1075</v>
      </c>
      <c r="E32" s="34">
        <v>1279</v>
      </c>
      <c r="F32" s="18">
        <f>D32+E32</f>
        <v>2354</v>
      </c>
      <c r="G32" s="42">
        <f t="shared" si="2"/>
        <v>1196125</v>
      </c>
    </row>
    <row r="33" spans="1:7" ht="15" customHeight="1" x14ac:dyDescent="0.3">
      <c r="A33" s="11"/>
      <c r="B33" s="17">
        <v>27</v>
      </c>
      <c r="C33" s="40">
        <v>44078</v>
      </c>
      <c r="D33" s="29">
        <v>550</v>
      </c>
      <c r="E33" s="34">
        <v>-67</v>
      </c>
      <c r="F33" s="18">
        <f>D33+E33</f>
        <v>483</v>
      </c>
      <c r="G33" s="42">
        <f t="shared" si="2"/>
        <v>1196608</v>
      </c>
    </row>
    <row r="34" spans="1:7" ht="15" customHeight="1" x14ac:dyDescent="0.3">
      <c r="A34" s="11"/>
      <c r="B34" s="19">
        <v>28</v>
      </c>
      <c r="C34" s="40">
        <v>44085</v>
      </c>
      <c r="D34" s="29">
        <v>1060</v>
      </c>
      <c r="E34" s="34">
        <v>0</v>
      </c>
      <c r="F34" s="18">
        <f>D34+E34</f>
        <v>1060</v>
      </c>
      <c r="G34" s="42">
        <f t="shared" si="2"/>
        <v>1197668</v>
      </c>
    </row>
    <row r="35" spans="1:7" ht="16.5" customHeight="1" x14ac:dyDescent="0.3">
      <c r="A35" s="11"/>
      <c r="B35" s="19">
        <v>29</v>
      </c>
      <c r="C35" s="40">
        <v>44092</v>
      </c>
      <c r="D35" s="29">
        <v>1413</v>
      </c>
      <c r="E35" s="34">
        <v>0</v>
      </c>
      <c r="F35" s="18">
        <f>D35+E35</f>
        <v>1413</v>
      </c>
      <c r="G35" s="42">
        <f t="shared" si="2"/>
        <v>1199081</v>
      </c>
    </row>
    <row r="36" spans="1:7" ht="17.25" customHeight="1" x14ac:dyDescent="0.3">
      <c r="A36" s="11"/>
      <c r="B36" s="21">
        <v>30</v>
      </c>
      <c r="C36" s="40">
        <v>44099</v>
      </c>
      <c r="D36" s="29">
        <v>478</v>
      </c>
      <c r="E36" s="34">
        <v>2830</v>
      </c>
      <c r="F36" s="18">
        <f t="shared" ref="F36:F56" si="3">D36+E36</f>
        <v>3308</v>
      </c>
      <c r="G36" s="42">
        <f t="shared" si="2"/>
        <v>1202389</v>
      </c>
    </row>
    <row r="37" spans="1:7" ht="15" customHeight="1" x14ac:dyDescent="0.3">
      <c r="A37" s="11"/>
      <c r="B37" s="17">
        <v>31</v>
      </c>
      <c r="C37" s="40">
        <v>44106</v>
      </c>
      <c r="D37" s="29">
        <v>608</v>
      </c>
      <c r="E37" s="34">
        <v>-283</v>
      </c>
      <c r="F37" s="18">
        <f t="shared" si="3"/>
        <v>325</v>
      </c>
      <c r="G37" s="42">
        <f t="shared" si="2"/>
        <v>1202714</v>
      </c>
    </row>
    <row r="38" spans="1:7" ht="15" customHeight="1" x14ac:dyDescent="0.3">
      <c r="A38" s="11"/>
      <c r="B38" s="19">
        <v>32</v>
      </c>
      <c r="C38" s="40">
        <v>44113</v>
      </c>
      <c r="D38" s="26">
        <v>918</v>
      </c>
      <c r="E38" s="34">
        <v>0</v>
      </c>
      <c r="F38" s="18">
        <f t="shared" si="3"/>
        <v>918</v>
      </c>
      <c r="G38" s="42">
        <f t="shared" si="2"/>
        <v>1203632</v>
      </c>
    </row>
    <row r="39" spans="1:7" ht="15" customHeight="1" x14ac:dyDescent="0.3">
      <c r="A39" s="11"/>
      <c r="B39" s="19">
        <v>33</v>
      </c>
      <c r="C39" s="40">
        <v>44120</v>
      </c>
      <c r="D39" s="26">
        <v>714</v>
      </c>
      <c r="E39" s="34">
        <v>11</v>
      </c>
      <c r="F39" s="18">
        <f t="shared" si="3"/>
        <v>725</v>
      </c>
      <c r="G39" s="42">
        <f t="shared" si="2"/>
        <v>1204357</v>
      </c>
    </row>
    <row r="40" spans="1:7" ht="15" customHeight="1" x14ac:dyDescent="0.3">
      <c r="A40" s="11"/>
      <c r="B40" s="21">
        <v>34</v>
      </c>
      <c r="C40" s="40">
        <v>44127</v>
      </c>
      <c r="D40" s="26">
        <v>260</v>
      </c>
      <c r="E40" s="34">
        <v>41</v>
      </c>
      <c r="F40" s="18">
        <f t="shared" si="3"/>
        <v>301</v>
      </c>
      <c r="G40" s="42">
        <f t="shared" si="2"/>
        <v>1204658</v>
      </c>
    </row>
    <row r="41" spans="1:7" ht="15" customHeight="1" x14ac:dyDescent="0.3">
      <c r="A41" s="11"/>
      <c r="B41" s="17">
        <v>35</v>
      </c>
      <c r="C41" s="40">
        <v>44134</v>
      </c>
      <c r="D41" s="29">
        <v>175</v>
      </c>
      <c r="E41" s="34">
        <v>272</v>
      </c>
      <c r="F41" s="18">
        <f t="shared" si="3"/>
        <v>447</v>
      </c>
      <c r="G41" s="42">
        <f t="shared" si="2"/>
        <v>1205105</v>
      </c>
    </row>
    <row r="42" spans="1:7" ht="15" customHeight="1" x14ac:dyDescent="0.3">
      <c r="A42" s="11"/>
      <c r="B42" s="19">
        <v>36</v>
      </c>
      <c r="C42" s="40">
        <v>44141</v>
      </c>
      <c r="D42" s="29">
        <v>290</v>
      </c>
      <c r="E42" s="34">
        <v>0</v>
      </c>
      <c r="F42" s="18">
        <f t="shared" si="3"/>
        <v>290</v>
      </c>
      <c r="G42" s="42">
        <f t="shared" si="2"/>
        <v>1205395</v>
      </c>
    </row>
    <row r="43" spans="1:7" ht="15" customHeight="1" x14ac:dyDescent="0.3">
      <c r="A43" s="11"/>
      <c r="B43" s="19">
        <v>37</v>
      </c>
      <c r="C43" s="40">
        <v>44148</v>
      </c>
      <c r="D43" s="29">
        <v>321</v>
      </c>
      <c r="E43" s="34">
        <v>0</v>
      </c>
      <c r="F43" s="18">
        <f t="shared" si="3"/>
        <v>321</v>
      </c>
      <c r="G43" s="42">
        <f t="shared" si="2"/>
        <v>1205716</v>
      </c>
    </row>
    <row r="44" spans="1:7" ht="15" customHeight="1" x14ac:dyDescent="0.3">
      <c r="A44" s="11"/>
      <c r="B44" s="21">
        <v>38</v>
      </c>
      <c r="C44" s="40">
        <v>44155</v>
      </c>
      <c r="D44" s="29">
        <v>190</v>
      </c>
      <c r="E44" s="34">
        <v>0</v>
      </c>
      <c r="F44" s="18">
        <f>D44+E44</f>
        <v>190</v>
      </c>
      <c r="G44" s="42">
        <f t="shared" si="2"/>
        <v>1205906</v>
      </c>
    </row>
    <row r="45" spans="1:7" ht="15" customHeight="1" x14ac:dyDescent="0.3">
      <c r="A45" s="11"/>
      <c r="B45" s="17">
        <v>39</v>
      </c>
      <c r="C45" s="40">
        <v>44162</v>
      </c>
      <c r="D45" s="29">
        <v>318</v>
      </c>
      <c r="E45" s="34">
        <v>1089</v>
      </c>
      <c r="F45" s="18">
        <f t="shared" si="3"/>
        <v>1407</v>
      </c>
      <c r="G45" s="42">
        <f t="shared" si="2"/>
        <v>1207313</v>
      </c>
    </row>
    <row r="46" spans="1:7" ht="15" customHeight="1" x14ac:dyDescent="0.3">
      <c r="A46" s="11"/>
      <c r="B46" s="19">
        <v>40</v>
      </c>
      <c r="C46" s="40">
        <v>44169</v>
      </c>
      <c r="D46" s="29">
        <v>677</v>
      </c>
      <c r="E46" s="34">
        <v>-187</v>
      </c>
      <c r="F46" s="18">
        <f t="shared" si="3"/>
        <v>490</v>
      </c>
      <c r="G46" s="42">
        <f t="shared" si="2"/>
        <v>1207803</v>
      </c>
    </row>
    <row r="47" spans="1:7" ht="15" customHeight="1" x14ac:dyDescent="0.3">
      <c r="A47" s="11"/>
      <c r="B47" s="19">
        <v>41</v>
      </c>
      <c r="C47" s="40">
        <v>44176</v>
      </c>
      <c r="D47" s="29">
        <v>522</v>
      </c>
      <c r="E47" s="34">
        <v>0</v>
      </c>
      <c r="F47" s="18">
        <f t="shared" si="3"/>
        <v>522</v>
      </c>
      <c r="G47" s="42">
        <f t="shared" si="2"/>
        <v>1208325</v>
      </c>
    </row>
    <row r="48" spans="1:7" ht="15" customHeight="1" x14ac:dyDescent="0.3">
      <c r="A48" s="11"/>
      <c r="B48" s="21">
        <v>42</v>
      </c>
      <c r="C48" s="40">
        <v>44183</v>
      </c>
      <c r="D48" s="29">
        <v>923</v>
      </c>
      <c r="E48" s="34">
        <v>0</v>
      </c>
      <c r="F48" s="18">
        <f t="shared" si="3"/>
        <v>923</v>
      </c>
      <c r="G48" s="42">
        <f t="shared" si="2"/>
        <v>1209248</v>
      </c>
    </row>
    <row r="49" spans="1:8" ht="14.4" x14ac:dyDescent="0.3">
      <c r="A49" s="11"/>
      <c r="B49" s="17">
        <v>43</v>
      </c>
      <c r="C49" s="40">
        <v>44190</v>
      </c>
      <c r="D49" s="29">
        <v>451</v>
      </c>
      <c r="E49" s="34">
        <v>-198</v>
      </c>
      <c r="F49" s="18">
        <f t="shared" si="3"/>
        <v>253</v>
      </c>
      <c r="G49" s="42">
        <f t="shared" si="2"/>
        <v>1209501</v>
      </c>
    </row>
    <row r="50" spans="1:8" ht="15" customHeight="1" x14ac:dyDescent="0.3">
      <c r="A50" s="11"/>
      <c r="B50" s="19">
        <v>44</v>
      </c>
      <c r="C50" s="40">
        <v>44197</v>
      </c>
      <c r="D50" s="29">
        <v>106</v>
      </c>
      <c r="E50" s="34">
        <v>-57</v>
      </c>
      <c r="F50" s="18">
        <f t="shared" si="3"/>
        <v>49</v>
      </c>
      <c r="G50" s="42">
        <f t="shared" si="2"/>
        <v>1209550</v>
      </c>
    </row>
    <row r="51" spans="1:8" ht="15" customHeight="1" x14ac:dyDescent="0.3">
      <c r="A51" s="11"/>
      <c r="B51" s="19">
        <v>45</v>
      </c>
      <c r="C51" s="40">
        <v>44204</v>
      </c>
      <c r="D51" s="29">
        <v>1302</v>
      </c>
      <c r="E51" s="34">
        <v>0</v>
      </c>
      <c r="F51" s="18">
        <f t="shared" si="3"/>
        <v>1302</v>
      </c>
      <c r="G51" s="42">
        <f t="shared" si="2"/>
        <v>1210852</v>
      </c>
    </row>
    <row r="52" spans="1:8" ht="15" customHeight="1" x14ac:dyDescent="0.3">
      <c r="A52" s="11"/>
      <c r="B52" s="21">
        <v>46</v>
      </c>
      <c r="C52" s="40">
        <v>44211</v>
      </c>
      <c r="D52" s="29">
        <v>1660</v>
      </c>
      <c r="E52" s="34">
        <v>7</v>
      </c>
      <c r="F52" s="18">
        <f t="shared" si="3"/>
        <v>1667</v>
      </c>
      <c r="G52" s="42">
        <f t="shared" si="2"/>
        <v>1212519</v>
      </c>
    </row>
    <row r="53" spans="1:8" ht="15" customHeight="1" x14ac:dyDescent="0.3">
      <c r="A53" s="11"/>
      <c r="B53" s="17">
        <v>47</v>
      </c>
      <c r="C53" s="40">
        <v>44218</v>
      </c>
      <c r="D53" s="29">
        <v>1407</v>
      </c>
      <c r="E53" s="34">
        <v>0</v>
      </c>
      <c r="F53" s="18">
        <f t="shared" si="3"/>
        <v>1407</v>
      </c>
      <c r="G53" s="42">
        <f t="shared" si="2"/>
        <v>1213926</v>
      </c>
    </row>
    <row r="54" spans="1:8" ht="15" customHeight="1" x14ac:dyDescent="0.3">
      <c r="A54" s="11"/>
      <c r="B54" s="19">
        <v>48</v>
      </c>
      <c r="C54" s="40">
        <v>44225</v>
      </c>
      <c r="D54" s="29">
        <v>839</v>
      </c>
      <c r="E54" s="34">
        <v>1310</v>
      </c>
      <c r="F54" s="18">
        <f t="shared" si="3"/>
        <v>2149</v>
      </c>
      <c r="G54" s="42">
        <f t="shared" si="2"/>
        <v>1216075</v>
      </c>
    </row>
    <row r="55" spans="1:8" s="1" customFormat="1" ht="15" customHeight="1" x14ac:dyDescent="0.3">
      <c r="A55" s="14"/>
      <c r="B55" s="19">
        <v>49</v>
      </c>
      <c r="C55" s="40">
        <v>44232</v>
      </c>
      <c r="D55" s="29">
        <v>738</v>
      </c>
      <c r="E55" s="34">
        <v>-35</v>
      </c>
      <c r="F55" s="18">
        <f t="shared" si="3"/>
        <v>703</v>
      </c>
      <c r="G55" s="42">
        <f t="shared" si="2"/>
        <v>1216778</v>
      </c>
      <c r="H55" s="2"/>
    </row>
    <row r="56" spans="1:8" ht="15" customHeight="1" x14ac:dyDescent="0.3">
      <c r="A56" s="11"/>
      <c r="B56" s="21">
        <v>50</v>
      </c>
      <c r="C56" s="40">
        <v>44239</v>
      </c>
      <c r="D56" s="29">
        <v>904</v>
      </c>
      <c r="E56" s="34">
        <v>0</v>
      </c>
      <c r="F56" s="18">
        <f t="shared" si="3"/>
        <v>904</v>
      </c>
      <c r="G56" s="42">
        <f t="shared" si="2"/>
        <v>1217682</v>
      </c>
    </row>
    <row r="57" spans="1:8" ht="15" customHeight="1" x14ac:dyDescent="0.3">
      <c r="A57" s="11"/>
      <c r="B57" s="17">
        <v>51</v>
      </c>
      <c r="C57" s="40">
        <v>44246</v>
      </c>
      <c r="D57" s="29">
        <v>414</v>
      </c>
      <c r="E57" s="34">
        <v>15</v>
      </c>
      <c r="F57" s="18">
        <f>D57+E57</f>
        <v>429</v>
      </c>
      <c r="G57" s="42">
        <f t="shared" si="2"/>
        <v>1218111</v>
      </c>
    </row>
    <row r="58" spans="1:8" ht="15" customHeight="1" x14ac:dyDescent="0.3">
      <c r="A58" s="11"/>
      <c r="B58" s="19">
        <v>52</v>
      </c>
      <c r="C58" s="40">
        <v>44253</v>
      </c>
      <c r="D58" s="29">
        <v>302</v>
      </c>
      <c r="E58" s="34">
        <v>0</v>
      </c>
      <c r="F58" s="18">
        <f>D58+E58</f>
        <v>302</v>
      </c>
      <c r="G58" s="42">
        <f t="shared" si="2"/>
        <v>1218413</v>
      </c>
    </row>
    <row r="59" spans="1:8" ht="14.4" x14ac:dyDescent="0.3">
      <c r="A59" s="11"/>
      <c r="B59" s="19">
        <v>53</v>
      </c>
      <c r="C59" s="40"/>
      <c r="D59" s="29"/>
      <c r="E59" s="34"/>
      <c r="F59" s="18">
        <f>D59+E59</f>
        <v>0</v>
      </c>
      <c r="G59" s="42">
        <f t="shared" si="2"/>
        <v>1218413</v>
      </c>
    </row>
    <row r="60" spans="1:8" ht="13.8" x14ac:dyDescent="0.25">
      <c r="A60" s="11"/>
      <c r="B60" s="11"/>
      <c r="C60" s="37"/>
      <c r="D60" s="31"/>
      <c r="E60" s="23"/>
      <c r="F60" s="24"/>
      <c r="G60" s="25"/>
    </row>
    <row r="61" spans="1:8" ht="13.8" x14ac:dyDescent="0.25">
      <c r="A61" s="11"/>
      <c r="B61" s="11"/>
      <c r="C61" s="37"/>
      <c r="D61" s="31"/>
      <c r="E61" s="23"/>
      <c r="F61" s="24"/>
      <c r="G61" s="25"/>
    </row>
    <row r="62" spans="1:8" ht="13.8" x14ac:dyDescent="0.25">
      <c r="A62" s="11"/>
      <c r="B62" s="11"/>
      <c r="C62" s="37"/>
      <c r="D62" s="31"/>
      <c r="E62" s="23"/>
      <c r="F62" s="24"/>
      <c r="G62" s="25"/>
    </row>
    <row r="63" spans="1:8" ht="13.8" x14ac:dyDescent="0.25">
      <c r="A63" s="11"/>
      <c r="B63" s="11"/>
      <c r="C63" s="37"/>
      <c r="D63" s="31"/>
      <c r="E63" s="23"/>
      <c r="F63" s="24"/>
      <c r="G63" s="25"/>
    </row>
    <row r="64" spans="1:8" ht="13.8" x14ac:dyDescent="0.25">
      <c r="A64" s="11"/>
      <c r="B64" s="11"/>
      <c r="C64" s="37"/>
      <c r="D64" s="31"/>
      <c r="E64" s="23"/>
      <c r="F64" s="24"/>
      <c r="G64" s="25"/>
    </row>
    <row r="65" spans="4:7" x14ac:dyDescent="0.2">
      <c r="D65" s="32"/>
      <c r="E65" s="4"/>
      <c r="F65" s="7"/>
      <c r="G65" s="5"/>
    </row>
    <row r="66" spans="4:7" x14ac:dyDescent="0.2">
      <c r="D66" s="32"/>
      <c r="E66" s="4"/>
      <c r="F66" s="7"/>
      <c r="G66" s="5"/>
    </row>
    <row r="67" spans="4:7" x14ac:dyDescent="0.2">
      <c r="D67" s="32"/>
      <c r="E67" s="4"/>
      <c r="F67" s="7"/>
      <c r="G67" s="5"/>
    </row>
    <row r="68" spans="4:7" x14ac:dyDescent="0.2">
      <c r="D68" s="32"/>
      <c r="E68" s="4"/>
      <c r="F68" s="7"/>
      <c r="G68" s="5"/>
    </row>
    <row r="69" spans="4:7" x14ac:dyDescent="0.2">
      <c r="D69" s="32"/>
      <c r="E69" s="4"/>
      <c r="F69" s="7"/>
      <c r="G69" s="5"/>
    </row>
    <row r="70" spans="4:7" x14ac:dyDescent="0.2">
      <c r="D70" s="32"/>
      <c r="E70" s="4"/>
      <c r="F70" s="7"/>
      <c r="G70" s="5"/>
    </row>
    <row r="71" spans="4:7" x14ac:dyDescent="0.2">
      <c r="D71" s="32"/>
      <c r="E71" s="4"/>
      <c r="F71" s="7"/>
      <c r="G71" s="5"/>
    </row>
    <row r="72" spans="4:7" x14ac:dyDescent="0.2">
      <c r="D72" s="32"/>
      <c r="E72" s="4"/>
      <c r="F72" s="7"/>
      <c r="G72" s="5"/>
    </row>
    <row r="73" spans="4:7" x14ac:dyDescent="0.2">
      <c r="D73" s="32"/>
      <c r="E73" s="4"/>
      <c r="F73" s="7"/>
      <c r="G73" s="5"/>
    </row>
    <row r="74" spans="4:7" x14ac:dyDescent="0.2">
      <c r="D74" s="32"/>
      <c r="E74" s="4"/>
      <c r="F74" s="7"/>
      <c r="G74" s="5"/>
    </row>
    <row r="75" spans="4:7" x14ac:dyDescent="0.2">
      <c r="D75" s="32"/>
      <c r="E75" s="4"/>
      <c r="F75" s="7"/>
      <c r="G75" s="5"/>
    </row>
    <row r="76" spans="4:7" x14ac:dyDescent="0.2">
      <c r="D76" s="32"/>
      <c r="E76" s="4"/>
      <c r="F76" s="7"/>
      <c r="G76" s="5"/>
    </row>
    <row r="77" spans="4:7" x14ac:dyDescent="0.2">
      <c r="D77" s="32"/>
      <c r="E77" s="4"/>
      <c r="F77" s="7"/>
      <c r="G77" s="5"/>
    </row>
    <row r="78" spans="4:7" x14ac:dyDescent="0.2">
      <c r="D78" s="32"/>
      <c r="E78" s="4"/>
      <c r="F78" s="7"/>
      <c r="G78" s="5"/>
    </row>
    <row r="79" spans="4:7" x14ac:dyDescent="0.2">
      <c r="D79" s="32"/>
      <c r="E79" s="4"/>
      <c r="F79" s="7"/>
      <c r="G79" s="5"/>
    </row>
    <row r="80" spans="4:7" x14ac:dyDescent="0.2">
      <c r="D80" s="32"/>
      <c r="E80" s="4"/>
      <c r="F80" s="7"/>
      <c r="G80" s="5"/>
    </row>
    <row r="81" spans="4:7" x14ac:dyDescent="0.2">
      <c r="D81" s="32"/>
      <c r="E81" s="4"/>
      <c r="F81" s="7"/>
      <c r="G81" s="5"/>
    </row>
    <row r="82" spans="4:7" x14ac:dyDescent="0.2">
      <c r="D82" s="32"/>
      <c r="E82" s="4"/>
      <c r="F82" s="7"/>
      <c r="G82" s="5"/>
    </row>
    <row r="83" spans="4:7" x14ac:dyDescent="0.2">
      <c r="D83" s="32"/>
      <c r="E83" s="4"/>
      <c r="F83" s="7"/>
      <c r="G83" s="5"/>
    </row>
    <row r="84" spans="4:7" x14ac:dyDescent="0.2">
      <c r="D84" s="32"/>
      <c r="E84" s="4"/>
      <c r="F84" s="7"/>
      <c r="G84" s="5"/>
    </row>
    <row r="85" spans="4:7" x14ac:dyDescent="0.2">
      <c r="D85" s="32"/>
      <c r="E85" s="4"/>
      <c r="F85" s="7"/>
      <c r="G85" s="5"/>
    </row>
    <row r="86" spans="4:7" x14ac:dyDescent="0.2">
      <c r="D86" s="32"/>
      <c r="E86" s="4"/>
      <c r="F86" s="7"/>
      <c r="G86" s="5"/>
    </row>
    <row r="87" spans="4:7" x14ac:dyDescent="0.2">
      <c r="D87" s="32"/>
      <c r="E87" s="4"/>
      <c r="F87" s="7"/>
      <c r="G87" s="5"/>
    </row>
    <row r="88" spans="4:7" x14ac:dyDescent="0.2">
      <c r="D88" s="32"/>
      <c r="E88" s="4"/>
      <c r="F88" s="7"/>
      <c r="G88" s="5"/>
    </row>
    <row r="89" spans="4:7" x14ac:dyDescent="0.2">
      <c r="D89" s="32"/>
      <c r="E89" s="4"/>
      <c r="F89" s="7"/>
      <c r="G89" s="5"/>
    </row>
    <row r="90" spans="4:7" x14ac:dyDescent="0.2">
      <c r="D90" s="32"/>
      <c r="E90" s="4"/>
      <c r="F90" s="7"/>
      <c r="G90" s="5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0"/>
  <sheetViews>
    <sheetView topLeftCell="A3" workbookViewId="0">
      <selection sqref="A1:XFD1048576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41" bestFit="1" customWidth="1"/>
    <col min="4" max="4" width="13.33203125" style="30" customWidth="1"/>
    <col min="5" max="5" width="12" style="2" customWidth="1"/>
    <col min="6" max="6" width="13.33203125" style="8" customWidth="1"/>
    <col min="7" max="7" width="12.33203125" style="6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8" ht="13.8" x14ac:dyDescent="0.25">
      <c r="A1" s="11"/>
      <c r="B1" s="11"/>
      <c r="C1" s="37"/>
      <c r="D1" s="27"/>
      <c r="E1" s="11"/>
      <c r="F1" s="12"/>
      <c r="G1" s="13"/>
    </row>
    <row r="2" spans="1:8" ht="24" customHeight="1" thickBot="1" x14ac:dyDescent="0.3">
      <c r="A2" s="11"/>
      <c r="B2" s="252" t="s">
        <v>20</v>
      </c>
      <c r="C2" s="252"/>
      <c r="D2" s="252"/>
      <c r="E2" s="252"/>
      <c r="F2" s="252"/>
      <c r="G2" s="252"/>
    </row>
    <row r="3" spans="1:8" s="3" customFormat="1" ht="18.600000000000001" thickTop="1" thickBot="1" x14ac:dyDescent="0.35">
      <c r="A3" s="14"/>
      <c r="B3" s="15"/>
      <c r="C3" s="38"/>
      <c r="D3" s="251" t="s">
        <v>21</v>
      </c>
      <c r="E3" s="251"/>
      <c r="F3" s="251"/>
      <c r="G3" s="251"/>
    </row>
    <row r="4" spans="1:8" s="1" customFormat="1" ht="29.4" thickBot="1" x14ac:dyDescent="0.3">
      <c r="A4" s="14"/>
      <c r="B4" s="16" t="s">
        <v>22</v>
      </c>
      <c r="C4" s="39" t="s">
        <v>23</v>
      </c>
      <c r="D4" s="28" t="s">
        <v>24</v>
      </c>
      <c r="E4" s="16" t="s">
        <v>25</v>
      </c>
      <c r="F4" s="16" t="s">
        <v>26</v>
      </c>
      <c r="G4" s="16" t="s">
        <v>27</v>
      </c>
    </row>
    <row r="5" spans="1:8" s="1" customFormat="1" ht="29.4" thickBot="1" x14ac:dyDescent="0.3">
      <c r="A5" s="14"/>
      <c r="B5" s="16" t="s">
        <v>28</v>
      </c>
      <c r="C5" s="39" t="s">
        <v>29</v>
      </c>
      <c r="D5" s="28" t="s">
        <v>30</v>
      </c>
      <c r="E5" s="16" t="s">
        <v>31</v>
      </c>
      <c r="F5" s="16" t="s">
        <v>32</v>
      </c>
      <c r="G5" s="16" t="s">
        <v>33</v>
      </c>
    </row>
    <row r="6" spans="1:8" ht="20.25" customHeight="1" thickBot="1" x14ac:dyDescent="0.35">
      <c r="A6" s="11"/>
      <c r="B6" s="253" t="s">
        <v>35</v>
      </c>
      <c r="C6" s="254"/>
      <c r="D6" s="254"/>
      <c r="E6" s="254"/>
      <c r="F6" s="254"/>
      <c r="G6" s="254"/>
    </row>
    <row r="7" spans="1:8" ht="14.4" x14ac:dyDescent="0.3">
      <c r="A7" s="11"/>
      <c r="B7" s="19">
        <v>1</v>
      </c>
      <c r="C7" s="40">
        <v>44260</v>
      </c>
      <c r="D7" s="34">
        <v>1185</v>
      </c>
      <c r="E7" s="34">
        <v>-12</v>
      </c>
      <c r="F7" s="18">
        <f t="shared" ref="F7:F30" si="0">D7+E7</f>
        <v>1173</v>
      </c>
      <c r="G7" s="20">
        <f>F7</f>
        <v>1173</v>
      </c>
    </row>
    <row r="8" spans="1:8" ht="14.4" x14ac:dyDescent="0.3">
      <c r="A8" s="11"/>
      <c r="B8" s="21">
        <v>2</v>
      </c>
      <c r="C8" s="40">
        <v>44267</v>
      </c>
      <c r="D8" s="34">
        <v>9522</v>
      </c>
      <c r="E8" s="34">
        <v>0</v>
      </c>
      <c r="F8" s="18">
        <f t="shared" si="0"/>
        <v>9522</v>
      </c>
      <c r="G8" s="42">
        <f t="shared" ref="G8:G59" si="1">G7+F8</f>
        <v>10695</v>
      </c>
    </row>
    <row r="9" spans="1:8" ht="14.4" x14ac:dyDescent="0.3">
      <c r="A9" s="11"/>
      <c r="B9" s="17">
        <v>3</v>
      </c>
      <c r="C9" s="40">
        <v>44274</v>
      </c>
      <c r="D9" s="34">
        <v>31395</v>
      </c>
      <c r="E9" s="34">
        <v>0</v>
      </c>
      <c r="F9" s="18">
        <f t="shared" si="0"/>
        <v>31395</v>
      </c>
      <c r="G9" s="42">
        <f t="shared" si="1"/>
        <v>42090</v>
      </c>
    </row>
    <row r="10" spans="1:8" ht="14.4" x14ac:dyDescent="0.3">
      <c r="A10" s="11"/>
      <c r="B10" s="19">
        <v>4</v>
      </c>
      <c r="C10" s="40">
        <v>44281</v>
      </c>
      <c r="D10" s="34">
        <v>30033</v>
      </c>
      <c r="E10" s="34">
        <v>68408</v>
      </c>
      <c r="F10" s="18">
        <f t="shared" si="0"/>
        <v>98441</v>
      </c>
      <c r="G10" s="42">
        <f t="shared" si="1"/>
        <v>140531</v>
      </c>
      <c r="H10" s="36"/>
    </row>
    <row r="11" spans="1:8" ht="14.4" x14ac:dyDescent="0.3">
      <c r="A11" s="11"/>
      <c r="B11" s="19">
        <v>5</v>
      </c>
      <c r="C11" s="40">
        <v>44288</v>
      </c>
      <c r="D11" s="34">
        <v>27594</v>
      </c>
      <c r="E11" s="34">
        <v>10649</v>
      </c>
      <c r="F11" s="18">
        <f t="shared" si="0"/>
        <v>38243</v>
      </c>
      <c r="G11" s="42">
        <f t="shared" si="1"/>
        <v>178774</v>
      </c>
    </row>
    <row r="12" spans="1:8" ht="14.4" x14ac:dyDescent="0.3">
      <c r="A12" s="11"/>
      <c r="B12" s="21">
        <v>6</v>
      </c>
      <c r="C12" s="40">
        <v>44295</v>
      </c>
      <c r="D12" s="34">
        <v>188249</v>
      </c>
      <c r="E12" s="34">
        <v>924</v>
      </c>
      <c r="F12" s="18">
        <f t="shared" si="0"/>
        <v>189173</v>
      </c>
      <c r="G12" s="42">
        <f t="shared" si="1"/>
        <v>367947</v>
      </c>
    </row>
    <row r="13" spans="1:8" ht="14.4" x14ac:dyDescent="0.3">
      <c r="A13" s="11"/>
      <c r="B13" s="17">
        <v>7</v>
      </c>
      <c r="C13" s="40">
        <v>44302</v>
      </c>
      <c r="D13" s="34">
        <v>395663</v>
      </c>
      <c r="E13" s="34">
        <v>3375</v>
      </c>
      <c r="F13" s="18">
        <f t="shared" si="0"/>
        <v>399038</v>
      </c>
      <c r="G13" s="42">
        <f t="shared" si="1"/>
        <v>766985</v>
      </c>
    </row>
    <row r="14" spans="1:8" ht="14.4" x14ac:dyDescent="0.3">
      <c r="A14" s="11"/>
      <c r="B14" s="19">
        <v>8</v>
      </c>
      <c r="C14" s="40">
        <v>44309</v>
      </c>
      <c r="D14" s="34">
        <v>341752</v>
      </c>
      <c r="E14" s="34">
        <v>2146</v>
      </c>
      <c r="F14" s="18">
        <f t="shared" si="0"/>
        <v>343898</v>
      </c>
      <c r="G14" s="42">
        <f t="shared" si="1"/>
        <v>1110883</v>
      </c>
    </row>
    <row r="15" spans="1:8" ht="13.5" customHeight="1" x14ac:dyDescent="0.3">
      <c r="A15" s="11"/>
      <c r="B15" s="19">
        <v>9</v>
      </c>
      <c r="C15" s="40">
        <v>44316</v>
      </c>
      <c r="D15" s="34">
        <v>216566</v>
      </c>
      <c r="E15" s="34">
        <v>106400</v>
      </c>
      <c r="F15" s="18">
        <f t="shared" si="0"/>
        <v>322966</v>
      </c>
      <c r="G15" s="42">
        <f t="shared" si="1"/>
        <v>1433849</v>
      </c>
    </row>
    <row r="16" spans="1:8" ht="14.4" x14ac:dyDescent="0.3">
      <c r="A16" s="11"/>
      <c r="B16" s="21">
        <v>10</v>
      </c>
      <c r="C16" s="40">
        <v>44323</v>
      </c>
      <c r="D16" s="34">
        <v>116463</v>
      </c>
      <c r="E16" s="34">
        <v>158</v>
      </c>
      <c r="F16" s="18">
        <f t="shared" si="0"/>
        <v>116621</v>
      </c>
      <c r="G16" s="42">
        <f t="shared" si="1"/>
        <v>1550470</v>
      </c>
    </row>
    <row r="17" spans="1:9" ht="14.4" x14ac:dyDescent="0.3">
      <c r="A17" s="11"/>
      <c r="B17" s="17">
        <v>11</v>
      </c>
      <c r="C17" s="40">
        <f t="shared" ref="C17:C59" si="2">C16+7</f>
        <v>44330</v>
      </c>
      <c r="D17" s="34">
        <v>92235</v>
      </c>
      <c r="E17" s="34">
        <v>0</v>
      </c>
      <c r="F17" s="18">
        <f t="shared" si="0"/>
        <v>92235</v>
      </c>
      <c r="G17" s="42">
        <f t="shared" si="1"/>
        <v>1642705</v>
      </c>
    </row>
    <row r="18" spans="1:9" ht="14.4" x14ac:dyDescent="0.3">
      <c r="A18" s="11"/>
      <c r="B18" s="19">
        <v>12</v>
      </c>
      <c r="C18" s="40">
        <f t="shared" si="2"/>
        <v>44337</v>
      </c>
      <c r="D18" s="34">
        <v>51480</v>
      </c>
      <c r="E18" s="34">
        <v>0</v>
      </c>
      <c r="F18" s="18">
        <f t="shared" si="0"/>
        <v>51480</v>
      </c>
      <c r="G18" s="42">
        <f t="shared" si="1"/>
        <v>1694185</v>
      </c>
    </row>
    <row r="19" spans="1:9" ht="14.4" x14ac:dyDescent="0.3">
      <c r="A19" s="11"/>
      <c r="B19" s="19">
        <v>13</v>
      </c>
      <c r="C19" s="40">
        <f t="shared" si="2"/>
        <v>44344</v>
      </c>
      <c r="D19" s="34">
        <v>17889</v>
      </c>
      <c r="E19" s="34">
        <v>61751</v>
      </c>
      <c r="F19" s="18">
        <f t="shared" si="0"/>
        <v>79640</v>
      </c>
      <c r="G19" s="42">
        <f t="shared" si="1"/>
        <v>1773825</v>
      </c>
    </row>
    <row r="20" spans="1:9" ht="14.4" x14ac:dyDescent="0.3">
      <c r="A20" s="11"/>
      <c r="B20" s="21">
        <v>14</v>
      </c>
      <c r="C20" s="40">
        <f t="shared" si="2"/>
        <v>44351</v>
      </c>
      <c r="D20" s="34">
        <v>5355</v>
      </c>
      <c r="E20" s="34">
        <v>-2160</v>
      </c>
      <c r="F20" s="18">
        <f t="shared" si="0"/>
        <v>3195</v>
      </c>
      <c r="G20" s="42">
        <f t="shared" si="1"/>
        <v>1777020</v>
      </c>
    </row>
    <row r="21" spans="1:9" ht="14.4" x14ac:dyDescent="0.3">
      <c r="A21" s="11"/>
      <c r="B21" s="17">
        <v>15</v>
      </c>
      <c r="C21" s="40">
        <f t="shared" si="2"/>
        <v>44358</v>
      </c>
      <c r="D21" s="34">
        <v>3297</v>
      </c>
      <c r="E21" s="34">
        <v>3</v>
      </c>
      <c r="F21" s="18">
        <f t="shared" si="0"/>
        <v>3300</v>
      </c>
      <c r="G21" s="42">
        <f t="shared" si="1"/>
        <v>1780320</v>
      </c>
    </row>
    <row r="22" spans="1:9" ht="14.4" x14ac:dyDescent="0.3">
      <c r="A22" s="11"/>
      <c r="B22" s="19">
        <v>16</v>
      </c>
      <c r="C22" s="40">
        <f t="shared" si="2"/>
        <v>44365</v>
      </c>
      <c r="D22" s="34">
        <v>2648</v>
      </c>
      <c r="E22" s="34">
        <v>0</v>
      </c>
      <c r="F22" s="18">
        <f t="shared" si="0"/>
        <v>2648</v>
      </c>
      <c r="G22" s="42">
        <f t="shared" si="1"/>
        <v>1782968</v>
      </c>
    </row>
    <row r="23" spans="1:9" ht="14.4" x14ac:dyDescent="0.3">
      <c r="A23" s="11"/>
      <c r="B23" s="19">
        <v>17</v>
      </c>
      <c r="C23" s="40">
        <f t="shared" si="2"/>
        <v>44372</v>
      </c>
      <c r="D23" s="35">
        <v>4490</v>
      </c>
      <c r="E23" s="34">
        <v>14315</v>
      </c>
      <c r="F23" s="18">
        <f t="shared" si="0"/>
        <v>18805</v>
      </c>
      <c r="G23" s="42">
        <f t="shared" si="1"/>
        <v>1801773</v>
      </c>
    </row>
    <row r="24" spans="1:9" ht="15" customHeight="1" x14ac:dyDescent="0.3">
      <c r="A24" s="11"/>
      <c r="B24" s="21">
        <v>18</v>
      </c>
      <c r="C24" s="40">
        <f t="shared" si="2"/>
        <v>44379</v>
      </c>
      <c r="D24" s="29">
        <v>2759</v>
      </c>
      <c r="E24" s="34">
        <v>-1172</v>
      </c>
      <c r="F24" s="18">
        <f t="shared" si="0"/>
        <v>1587</v>
      </c>
      <c r="G24" s="42">
        <f t="shared" si="1"/>
        <v>1803360</v>
      </c>
    </row>
    <row r="25" spans="1:9" ht="15" customHeight="1" x14ac:dyDescent="0.3">
      <c r="A25" s="11"/>
      <c r="B25" s="17">
        <v>19</v>
      </c>
      <c r="C25" s="40">
        <f t="shared" si="2"/>
        <v>44386</v>
      </c>
      <c r="D25" s="29">
        <v>2118</v>
      </c>
      <c r="E25" s="34">
        <v>107</v>
      </c>
      <c r="F25" s="18">
        <f t="shared" si="0"/>
        <v>2225</v>
      </c>
      <c r="G25" s="42">
        <f t="shared" si="1"/>
        <v>1805585</v>
      </c>
    </row>
    <row r="26" spans="1:9" ht="15" customHeight="1" x14ac:dyDescent="0.3">
      <c r="A26" s="11"/>
      <c r="B26" s="19">
        <v>20</v>
      </c>
      <c r="C26" s="40">
        <f t="shared" si="2"/>
        <v>44393</v>
      </c>
      <c r="D26" s="29">
        <v>1018</v>
      </c>
      <c r="E26" s="34">
        <v>0</v>
      </c>
      <c r="F26" s="18">
        <f t="shared" si="0"/>
        <v>1018</v>
      </c>
      <c r="G26" s="42">
        <f t="shared" si="1"/>
        <v>1806603</v>
      </c>
    </row>
    <row r="27" spans="1:9" ht="15" customHeight="1" x14ac:dyDescent="0.3">
      <c r="A27" s="11"/>
      <c r="B27" s="19">
        <v>21</v>
      </c>
      <c r="C27" s="40">
        <f t="shared" si="2"/>
        <v>44400</v>
      </c>
      <c r="D27" s="29">
        <v>1150</v>
      </c>
      <c r="E27" s="34">
        <v>0</v>
      </c>
      <c r="F27" s="18">
        <f t="shared" si="0"/>
        <v>1150</v>
      </c>
      <c r="G27" s="42">
        <f t="shared" si="1"/>
        <v>1807753</v>
      </c>
    </row>
    <row r="28" spans="1:9" ht="15" customHeight="1" x14ac:dyDescent="0.3">
      <c r="A28" s="11"/>
      <c r="B28" s="21">
        <v>22</v>
      </c>
      <c r="C28" s="40">
        <f t="shared" si="2"/>
        <v>44407</v>
      </c>
      <c r="D28" s="29">
        <v>1378</v>
      </c>
      <c r="E28" s="34">
        <v>1820</v>
      </c>
      <c r="F28" s="18">
        <f t="shared" si="0"/>
        <v>3198</v>
      </c>
      <c r="G28" s="42">
        <f t="shared" si="1"/>
        <v>1810951</v>
      </c>
      <c r="I28" s="30"/>
    </row>
    <row r="29" spans="1:9" ht="15" customHeight="1" x14ac:dyDescent="0.3">
      <c r="A29" s="11"/>
      <c r="B29" s="17">
        <v>23</v>
      </c>
      <c r="C29" s="40">
        <f t="shared" si="2"/>
        <v>44414</v>
      </c>
      <c r="D29" s="29">
        <v>822</v>
      </c>
      <c r="E29" s="34">
        <v>0</v>
      </c>
      <c r="F29" s="18">
        <f t="shared" si="0"/>
        <v>822</v>
      </c>
      <c r="G29" s="42">
        <f t="shared" si="1"/>
        <v>1811773</v>
      </c>
    </row>
    <row r="30" spans="1:9" ht="15" customHeight="1" x14ac:dyDescent="0.3">
      <c r="A30" s="11"/>
      <c r="B30" s="19">
        <v>24</v>
      </c>
      <c r="C30" s="40">
        <f t="shared" si="2"/>
        <v>44421</v>
      </c>
      <c r="D30" s="29">
        <v>1517</v>
      </c>
      <c r="E30" s="34">
        <v>0</v>
      </c>
      <c r="F30" s="18">
        <f t="shared" si="0"/>
        <v>1517</v>
      </c>
      <c r="G30" s="42">
        <f t="shared" si="1"/>
        <v>1813290</v>
      </c>
    </row>
    <row r="31" spans="1:9" ht="15" customHeight="1" x14ac:dyDescent="0.3">
      <c r="A31" s="11"/>
      <c r="B31" s="19">
        <v>25</v>
      </c>
      <c r="C31" s="40">
        <f t="shared" si="2"/>
        <v>44428</v>
      </c>
      <c r="D31" s="29">
        <v>1247</v>
      </c>
      <c r="E31" s="34">
        <v>0</v>
      </c>
      <c r="F31" s="18">
        <f>D31+E31</f>
        <v>1247</v>
      </c>
      <c r="G31" s="42">
        <f t="shared" si="1"/>
        <v>1814537</v>
      </c>
    </row>
    <row r="32" spans="1:9" ht="15" customHeight="1" x14ac:dyDescent="0.3">
      <c r="A32" s="11"/>
      <c r="B32" s="21">
        <v>26</v>
      </c>
      <c r="C32" s="40">
        <f t="shared" si="2"/>
        <v>44435</v>
      </c>
      <c r="D32" s="29">
        <v>1867</v>
      </c>
      <c r="E32" s="34">
        <v>4186</v>
      </c>
      <c r="F32" s="18">
        <f>D32+E32</f>
        <v>6053</v>
      </c>
      <c r="G32" s="42">
        <f t="shared" si="1"/>
        <v>1820590</v>
      </c>
    </row>
    <row r="33" spans="1:7" ht="15" customHeight="1" x14ac:dyDescent="0.3">
      <c r="A33" s="11"/>
      <c r="B33" s="17">
        <v>27</v>
      </c>
      <c r="C33" s="40">
        <f t="shared" si="2"/>
        <v>44442</v>
      </c>
      <c r="D33" s="29">
        <v>1457</v>
      </c>
      <c r="E33" s="34">
        <v>-713</v>
      </c>
      <c r="F33" s="18">
        <f>D33+E33</f>
        <v>744</v>
      </c>
      <c r="G33" s="42">
        <f t="shared" si="1"/>
        <v>1821334</v>
      </c>
    </row>
    <row r="34" spans="1:7" ht="15" customHeight="1" x14ac:dyDescent="0.3">
      <c r="A34" s="11"/>
      <c r="B34" s="19">
        <v>28</v>
      </c>
      <c r="C34" s="40">
        <f t="shared" si="2"/>
        <v>44449</v>
      </c>
      <c r="D34" s="29">
        <v>1323</v>
      </c>
      <c r="E34" s="34">
        <v>0</v>
      </c>
      <c r="F34" s="18">
        <f>D34+E34</f>
        <v>1323</v>
      </c>
      <c r="G34" s="42">
        <f t="shared" si="1"/>
        <v>1822657</v>
      </c>
    </row>
    <row r="35" spans="1:7" ht="16.5" customHeight="1" x14ac:dyDescent="0.3">
      <c r="A35" s="11"/>
      <c r="B35" s="19">
        <v>29</v>
      </c>
      <c r="C35" s="40">
        <f t="shared" si="2"/>
        <v>44456</v>
      </c>
      <c r="D35" s="29">
        <v>1353</v>
      </c>
      <c r="E35" s="34">
        <v>0</v>
      </c>
      <c r="F35" s="18">
        <f>D35+E35</f>
        <v>1353</v>
      </c>
      <c r="G35" s="42">
        <f t="shared" si="1"/>
        <v>1824010</v>
      </c>
    </row>
    <row r="36" spans="1:7" ht="17.25" customHeight="1" x14ac:dyDescent="0.3">
      <c r="A36" s="11"/>
      <c r="B36" s="21">
        <v>30</v>
      </c>
      <c r="C36" s="40">
        <f t="shared" si="2"/>
        <v>44463</v>
      </c>
      <c r="D36" s="29">
        <v>1017</v>
      </c>
      <c r="E36" s="34">
        <v>3963</v>
      </c>
      <c r="F36" s="18">
        <f t="shared" ref="F36:F56" si="3">D36+E36</f>
        <v>4980</v>
      </c>
      <c r="G36" s="42">
        <f t="shared" si="1"/>
        <v>1828990</v>
      </c>
    </row>
    <row r="37" spans="1:7" ht="15" customHeight="1" x14ac:dyDescent="0.3">
      <c r="A37" s="11"/>
      <c r="B37" s="17">
        <v>31</v>
      </c>
      <c r="C37" s="40">
        <f t="shared" si="2"/>
        <v>44470</v>
      </c>
      <c r="D37" s="29">
        <v>948</v>
      </c>
      <c r="E37" s="34">
        <v>-889</v>
      </c>
      <c r="F37" s="18">
        <f t="shared" si="3"/>
        <v>59</v>
      </c>
      <c r="G37" s="42">
        <f t="shared" si="1"/>
        <v>1829049</v>
      </c>
    </row>
    <row r="38" spans="1:7" ht="15" customHeight="1" x14ac:dyDescent="0.3">
      <c r="A38" s="11"/>
      <c r="B38" s="19">
        <v>32</v>
      </c>
      <c r="C38" s="40">
        <f t="shared" si="2"/>
        <v>44477</v>
      </c>
      <c r="D38" s="26">
        <v>1137</v>
      </c>
      <c r="E38" s="34">
        <v>0</v>
      </c>
      <c r="F38" s="18">
        <f t="shared" si="3"/>
        <v>1137</v>
      </c>
      <c r="G38" s="42">
        <f t="shared" si="1"/>
        <v>1830186</v>
      </c>
    </row>
    <row r="39" spans="1:7" ht="15" customHeight="1" x14ac:dyDescent="0.3">
      <c r="A39" s="11"/>
      <c r="B39" s="19">
        <v>33</v>
      </c>
      <c r="C39" s="40">
        <f t="shared" si="2"/>
        <v>44484</v>
      </c>
      <c r="D39" s="26">
        <v>485</v>
      </c>
      <c r="E39" s="34">
        <v>21</v>
      </c>
      <c r="F39" s="18">
        <f t="shared" si="3"/>
        <v>506</v>
      </c>
      <c r="G39" s="42">
        <f t="shared" si="1"/>
        <v>1830692</v>
      </c>
    </row>
    <row r="40" spans="1:7" ht="15" customHeight="1" x14ac:dyDescent="0.3">
      <c r="A40" s="11"/>
      <c r="B40" s="21">
        <v>34</v>
      </c>
      <c r="C40" s="40">
        <f t="shared" si="2"/>
        <v>44491</v>
      </c>
      <c r="D40" s="26">
        <v>760</v>
      </c>
      <c r="E40" s="34">
        <v>0</v>
      </c>
      <c r="F40" s="18">
        <f t="shared" si="3"/>
        <v>760</v>
      </c>
      <c r="G40" s="42">
        <f t="shared" si="1"/>
        <v>1831452</v>
      </c>
    </row>
    <row r="41" spans="1:7" ht="15" customHeight="1" x14ac:dyDescent="0.3">
      <c r="A41" s="11"/>
      <c r="B41" s="17">
        <v>35</v>
      </c>
      <c r="C41" s="40">
        <f t="shared" si="2"/>
        <v>44498</v>
      </c>
      <c r="D41" s="29">
        <v>746</v>
      </c>
      <c r="E41" s="34">
        <v>2437</v>
      </c>
      <c r="F41" s="18">
        <f t="shared" si="3"/>
        <v>3183</v>
      </c>
      <c r="G41" s="42">
        <f t="shared" si="1"/>
        <v>1834635</v>
      </c>
    </row>
    <row r="42" spans="1:7" ht="15" customHeight="1" x14ac:dyDescent="0.3">
      <c r="A42" s="11"/>
      <c r="B42" s="19">
        <v>36</v>
      </c>
      <c r="C42" s="40">
        <f t="shared" si="2"/>
        <v>44505</v>
      </c>
      <c r="D42" s="29">
        <v>327</v>
      </c>
      <c r="E42" s="34">
        <v>-106</v>
      </c>
      <c r="F42" s="18">
        <f t="shared" si="3"/>
        <v>221</v>
      </c>
      <c r="G42" s="42">
        <f t="shared" si="1"/>
        <v>1834856</v>
      </c>
    </row>
    <row r="43" spans="1:7" ht="15" customHeight="1" x14ac:dyDescent="0.3">
      <c r="A43" s="11"/>
      <c r="B43" s="19">
        <v>37</v>
      </c>
      <c r="C43" s="40">
        <f t="shared" si="2"/>
        <v>44512</v>
      </c>
      <c r="D43" s="29">
        <v>248</v>
      </c>
      <c r="E43" s="34">
        <v>0</v>
      </c>
      <c r="F43" s="18">
        <f t="shared" si="3"/>
        <v>248</v>
      </c>
      <c r="G43" s="42">
        <f t="shared" si="1"/>
        <v>1835104</v>
      </c>
    </row>
    <row r="44" spans="1:7" ht="15" customHeight="1" x14ac:dyDescent="0.3">
      <c r="A44" s="11"/>
      <c r="B44" s="21">
        <v>38</v>
      </c>
      <c r="C44" s="40">
        <f t="shared" si="2"/>
        <v>44519</v>
      </c>
      <c r="D44" s="29">
        <v>627</v>
      </c>
      <c r="E44" s="34">
        <v>0</v>
      </c>
      <c r="F44" s="18">
        <f>D44+E44</f>
        <v>627</v>
      </c>
      <c r="G44" s="42">
        <f t="shared" si="1"/>
        <v>1835731</v>
      </c>
    </row>
    <row r="45" spans="1:7" ht="15" customHeight="1" x14ac:dyDescent="0.3">
      <c r="A45" s="11"/>
      <c r="B45" s="17">
        <v>39</v>
      </c>
      <c r="C45" s="40">
        <f t="shared" si="2"/>
        <v>44526</v>
      </c>
      <c r="D45" s="29">
        <v>1353</v>
      </c>
      <c r="E45" s="34">
        <v>3660</v>
      </c>
      <c r="F45" s="18">
        <f t="shared" si="3"/>
        <v>5013</v>
      </c>
      <c r="G45" s="42">
        <f t="shared" si="1"/>
        <v>1840744</v>
      </c>
    </row>
    <row r="46" spans="1:7" ht="15" customHeight="1" x14ac:dyDescent="0.3">
      <c r="A46" s="11"/>
      <c r="B46" s="19">
        <v>40</v>
      </c>
      <c r="C46" s="40">
        <f t="shared" si="2"/>
        <v>44533</v>
      </c>
      <c r="D46" s="29">
        <v>941</v>
      </c>
      <c r="E46" s="34">
        <v>-742</v>
      </c>
      <c r="F46" s="18">
        <f t="shared" si="3"/>
        <v>199</v>
      </c>
      <c r="G46" s="42">
        <f t="shared" si="1"/>
        <v>1840943</v>
      </c>
    </row>
    <row r="47" spans="1:7" ht="15" customHeight="1" x14ac:dyDescent="0.3">
      <c r="A47" s="11"/>
      <c r="B47" s="19">
        <v>41</v>
      </c>
      <c r="C47" s="40">
        <f t="shared" si="2"/>
        <v>44540</v>
      </c>
      <c r="D47" s="29">
        <v>978</v>
      </c>
      <c r="E47" s="34">
        <v>11</v>
      </c>
      <c r="F47" s="18">
        <f t="shared" si="3"/>
        <v>989</v>
      </c>
      <c r="G47" s="42">
        <f t="shared" si="1"/>
        <v>1841932</v>
      </c>
    </row>
    <row r="48" spans="1:7" ht="15" customHeight="1" x14ac:dyDescent="0.3">
      <c r="A48" s="11"/>
      <c r="B48" s="21">
        <v>42</v>
      </c>
      <c r="C48" s="40">
        <f t="shared" si="2"/>
        <v>44547</v>
      </c>
      <c r="D48" s="29">
        <v>1126</v>
      </c>
      <c r="E48" s="34">
        <v>0</v>
      </c>
      <c r="F48" s="18">
        <f t="shared" si="3"/>
        <v>1126</v>
      </c>
      <c r="G48" s="42">
        <f t="shared" si="1"/>
        <v>1843058</v>
      </c>
    </row>
    <row r="49" spans="1:8" ht="14.4" x14ac:dyDescent="0.3">
      <c r="A49" s="11"/>
      <c r="B49" s="17">
        <v>43</v>
      </c>
      <c r="C49" s="40">
        <f t="shared" si="2"/>
        <v>44554</v>
      </c>
      <c r="D49" s="29">
        <v>1373</v>
      </c>
      <c r="E49" s="34">
        <v>0</v>
      </c>
      <c r="F49" s="18">
        <f t="shared" si="3"/>
        <v>1373</v>
      </c>
      <c r="G49" s="42">
        <f t="shared" si="1"/>
        <v>1844431</v>
      </c>
    </row>
    <row r="50" spans="1:8" ht="15" customHeight="1" x14ac:dyDescent="0.3">
      <c r="A50" s="11"/>
      <c r="B50" s="19">
        <v>44</v>
      </c>
      <c r="C50" s="40">
        <f t="shared" si="2"/>
        <v>44561</v>
      </c>
      <c r="D50" s="29">
        <v>841</v>
      </c>
      <c r="E50" s="34">
        <v>4037</v>
      </c>
      <c r="F50" s="18">
        <f t="shared" si="3"/>
        <v>4878</v>
      </c>
      <c r="G50" s="42">
        <f t="shared" si="1"/>
        <v>1849309</v>
      </c>
    </row>
    <row r="51" spans="1:8" ht="15" customHeight="1" x14ac:dyDescent="0.3">
      <c r="A51" s="11"/>
      <c r="B51" s="19">
        <v>45</v>
      </c>
      <c r="C51" s="40">
        <f t="shared" si="2"/>
        <v>44568</v>
      </c>
      <c r="D51" s="29">
        <v>1030</v>
      </c>
      <c r="E51" s="34">
        <v>4</v>
      </c>
      <c r="F51" s="18">
        <f t="shared" si="3"/>
        <v>1034</v>
      </c>
      <c r="G51" s="42">
        <f t="shared" si="1"/>
        <v>1850343</v>
      </c>
    </row>
    <row r="52" spans="1:8" ht="15" customHeight="1" x14ac:dyDescent="0.3">
      <c r="A52" s="11"/>
      <c r="B52" s="21">
        <v>46</v>
      </c>
      <c r="C52" s="40">
        <f t="shared" si="2"/>
        <v>44575</v>
      </c>
      <c r="D52" s="29">
        <v>2103</v>
      </c>
      <c r="E52" s="34">
        <v>0</v>
      </c>
      <c r="F52" s="18">
        <f t="shared" si="3"/>
        <v>2103</v>
      </c>
      <c r="G52" s="42">
        <f t="shared" si="1"/>
        <v>1852446</v>
      </c>
    </row>
    <row r="53" spans="1:8" ht="15" customHeight="1" x14ac:dyDescent="0.3">
      <c r="A53" s="11"/>
      <c r="B53" s="17">
        <v>47</v>
      </c>
      <c r="C53" s="40">
        <f t="shared" si="2"/>
        <v>44582</v>
      </c>
      <c r="D53" s="29">
        <v>1356</v>
      </c>
      <c r="E53" s="34">
        <v>0</v>
      </c>
      <c r="F53" s="18">
        <f t="shared" si="3"/>
        <v>1356</v>
      </c>
      <c r="G53" s="42">
        <f t="shared" si="1"/>
        <v>1853802</v>
      </c>
    </row>
    <row r="54" spans="1:8" ht="15" customHeight="1" x14ac:dyDescent="0.3">
      <c r="A54" s="11"/>
      <c r="B54" s="19">
        <v>48</v>
      </c>
      <c r="C54" s="40">
        <f t="shared" si="2"/>
        <v>44589</v>
      </c>
      <c r="D54" s="29">
        <v>1590</v>
      </c>
      <c r="E54" s="34">
        <v>2976</v>
      </c>
      <c r="F54" s="18">
        <f t="shared" si="3"/>
        <v>4566</v>
      </c>
      <c r="G54" s="42">
        <f t="shared" si="1"/>
        <v>1858368</v>
      </c>
    </row>
    <row r="55" spans="1:8" s="1" customFormat="1" ht="15" customHeight="1" x14ac:dyDescent="0.3">
      <c r="A55" s="14"/>
      <c r="B55" s="19">
        <v>49</v>
      </c>
      <c r="C55" s="40">
        <f t="shared" si="2"/>
        <v>44596</v>
      </c>
      <c r="D55" s="29">
        <v>940</v>
      </c>
      <c r="E55" s="34">
        <v>-219</v>
      </c>
      <c r="F55" s="18">
        <f t="shared" si="3"/>
        <v>721</v>
      </c>
      <c r="G55" s="42">
        <f t="shared" si="1"/>
        <v>1859089</v>
      </c>
      <c r="H55" s="2"/>
    </row>
    <row r="56" spans="1:8" ht="15" customHeight="1" x14ac:dyDescent="0.3">
      <c r="A56" s="11"/>
      <c r="B56" s="21">
        <v>50</v>
      </c>
      <c r="C56" s="40">
        <f t="shared" si="2"/>
        <v>44603</v>
      </c>
      <c r="D56" s="29">
        <v>2739</v>
      </c>
      <c r="E56" s="34">
        <v>0</v>
      </c>
      <c r="F56" s="18">
        <f t="shared" si="3"/>
        <v>2739</v>
      </c>
      <c r="G56" s="42">
        <f t="shared" si="1"/>
        <v>1861828</v>
      </c>
    </row>
    <row r="57" spans="1:8" ht="15" customHeight="1" x14ac:dyDescent="0.3">
      <c r="A57" s="11"/>
      <c r="B57" s="17">
        <v>51</v>
      </c>
      <c r="C57" s="40">
        <f t="shared" si="2"/>
        <v>44610</v>
      </c>
      <c r="D57" s="29">
        <v>1466</v>
      </c>
      <c r="E57" s="34">
        <v>0</v>
      </c>
      <c r="F57" s="18">
        <f>D57+E57</f>
        <v>1466</v>
      </c>
      <c r="G57" s="42">
        <f t="shared" si="1"/>
        <v>1863294</v>
      </c>
    </row>
    <row r="58" spans="1:8" ht="15" customHeight="1" x14ac:dyDescent="0.3">
      <c r="A58" s="11"/>
      <c r="B58" s="19">
        <v>52</v>
      </c>
      <c r="C58" s="40">
        <f t="shared" si="2"/>
        <v>44617</v>
      </c>
      <c r="D58" s="29">
        <v>1575</v>
      </c>
      <c r="E58" s="34">
        <v>0</v>
      </c>
      <c r="F58" s="18">
        <f>D58+E58</f>
        <v>1575</v>
      </c>
      <c r="G58" s="42">
        <f t="shared" si="1"/>
        <v>1864869</v>
      </c>
    </row>
    <row r="59" spans="1:8" ht="14.4" x14ac:dyDescent="0.3">
      <c r="A59" s="11"/>
      <c r="B59" s="19">
        <v>53</v>
      </c>
      <c r="C59" s="40">
        <f t="shared" si="2"/>
        <v>44624</v>
      </c>
      <c r="D59" s="29"/>
      <c r="E59" s="34">
        <v>0</v>
      </c>
      <c r="F59" s="18">
        <f>D59+E59</f>
        <v>0</v>
      </c>
      <c r="G59" s="42">
        <f t="shared" si="1"/>
        <v>1864869</v>
      </c>
    </row>
    <row r="60" spans="1:8" ht="13.8" x14ac:dyDescent="0.25">
      <c r="A60" s="11"/>
      <c r="B60" s="11"/>
      <c r="C60" s="37"/>
      <c r="D60" s="31"/>
      <c r="E60" s="23"/>
      <c r="F60" s="24"/>
      <c r="G60" s="25"/>
    </row>
    <row r="61" spans="1:8" ht="13.8" x14ac:dyDescent="0.25">
      <c r="A61" s="11"/>
      <c r="B61" s="11"/>
      <c r="C61" s="37"/>
      <c r="D61" s="31"/>
      <c r="E61" s="23"/>
      <c r="F61" s="24"/>
      <c r="G61" s="25"/>
    </row>
    <row r="62" spans="1:8" ht="13.8" x14ac:dyDescent="0.25">
      <c r="A62" s="11"/>
      <c r="B62" s="11"/>
      <c r="C62" s="37"/>
      <c r="D62" s="31"/>
      <c r="E62" s="23"/>
      <c r="F62" s="24"/>
      <c r="G62" s="25"/>
    </row>
    <row r="63" spans="1:8" ht="13.8" x14ac:dyDescent="0.25">
      <c r="A63" s="11"/>
      <c r="B63" s="11"/>
      <c r="C63" s="37"/>
      <c r="D63" s="31"/>
      <c r="E63" s="23"/>
      <c r="F63" s="24"/>
      <c r="G63" s="25"/>
    </row>
    <row r="64" spans="1:8" ht="13.8" x14ac:dyDescent="0.25">
      <c r="A64" s="11"/>
      <c r="B64" s="11"/>
      <c r="C64" s="37"/>
      <c r="D64" s="31"/>
      <c r="E64" s="23"/>
      <c r="F64" s="24"/>
      <c r="G64" s="25"/>
    </row>
    <row r="65" spans="4:7" x14ac:dyDescent="0.2">
      <c r="D65" s="32"/>
      <c r="E65" s="4"/>
      <c r="F65" s="7"/>
      <c r="G65" s="5"/>
    </row>
    <row r="66" spans="4:7" x14ac:dyDescent="0.2">
      <c r="D66" s="32"/>
      <c r="E66" s="4"/>
      <c r="F66" s="7"/>
      <c r="G66" s="5"/>
    </row>
    <row r="67" spans="4:7" x14ac:dyDescent="0.2">
      <c r="D67" s="32"/>
      <c r="E67" s="4"/>
      <c r="F67" s="7"/>
      <c r="G67" s="5"/>
    </row>
    <row r="68" spans="4:7" x14ac:dyDescent="0.2">
      <c r="D68" s="32"/>
      <c r="E68" s="4"/>
      <c r="F68" s="7"/>
      <c r="G68" s="5"/>
    </row>
    <row r="69" spans="4:7" x14ac:dyDescent="0.2">
      <c r="D69" s="32"/>
      <c r="E69" s="4"/>
      <c r="F69" s="7"/>
      <c r="G69" s="5"/>
    </row>
    <row r="70" spans="4:7" x14ac:dyDescent="0.2">
      <c r="D70" s="32"/>
      <c r="E70" s="4"/>
      <c r="F70" s="7"/>
      <c r="G70" s="5"/>
    </row>
    <row r="71" spans="4:7" x14ac:dyDescent="0.2">
      <c r="D71" s="32"/>
      <c r="E71" s="4"/>
      <c r="F71" s="7"/>
      <c r="G71" s="5"/>
    </row>
    <row r="72" spans="4:7" x14ac:dyDescent="0.2">
      <c r="D72" s="32"/>
      <c r="E72" s="4"/>
      <c r="F72" s="7"/>
      <c r="G72" s="5"/>
    </row>
    <row r="73" spans="4:7" x14ac:dyDescent="0.2">
      <c r="D73" s="32"/>
      <c r="E73" s="4"/>
      <c r="F73" s="7"/>
      <c r="G73" s="5"/>
    </row>
    <row r="74" spans="4:7" x14ac:dyDescent="0.2">
      <c r="D74" s="32"/>
      <c r="E74" s="4"/>
      <c r="F74" s="7"/>
      <c r="G74" s="5"/>
    </row>
    <row r="75" spans="4:7" x14ac:dyDescent="0.2">
      <c r="D75" s="32"/>
      <c r="E75" s="4"/>
      <c r="F75" s="7"/>
      <c r="G75" s="5"/>
    </row>
    <row r="76" spans="4:7" x14ac:dyDescent="0.2">
      <c r="D76" s="32"/>
      <c r="E76" s="4"/>
      <c r="F76" s="7"/>
      <c r="G76" s="5"/>
    </row>
    <row r="77" spans="4:7" x14ac:dyDescent="0.2">
      <c r="D77" s="32"/>
      <c r="E77" s="4"/>
      <c r="F77" s="7"/>
      <c r="G77" s="5"/>
    </row>
    <row r="78" spans="4:7" x14ac:dyDescent="0.2">
      <c r="D78" s="32"/>
      <c r="E78" s="4"/>
      <c r="F78" s="7"/>
      <c r="G78" s="5"/>
    </row>
    <row r="79" spans="4:7" x14ac:dyDescent="0.2">
      <c r="D79" s="32"/>
      <c r="E79" s="4"/>
      <c r="F79" s="7"/>
      <c r="G79" s="5"/>
    </row>
    <row r="80" spans="4:7" x14ac:dyDescent="0.2">
      <c r="D80" s="32"/>
      <c r="E80" s="4"/>
      <c r="F80" s="7"/>
      <c r="G80" s="5"/>
    </row>
    <row r="81" spans="4:7" x14ac:dyDescent="0.2">
      <c r="D81" s="32"/>
      <c r="E81" s="4"/>
      <c r="F81" s="7"/>
      <c r="G81" s="5"/>
    </row>
    <row r="82" spans="4:7" x14ac:dyDescent="0.2">
      <c r="D82" s="32"/>
      <c r="E82" s="4"/>
      <c r="F82" s="7"/>
      <c r="G82" s="5"/>
    </row>
    <row r="83" spans="4:7" x14ac:dyDescent="0.2">
      <c r="D83" s="32"/>
      <c r="E83" s="4"/>
      <c r="F83" s="7"/>
      <c r="G83" s="5"/>
    </row>
    <row r="84" spans="4:7" x14ac:dyDescent="0.2">
      <c r="D84" s="32"/>
      <c r="E84" s="4"/>
      <c r="F84" s="7"/>
      <c r="G84" s="5"/>
    </row>
    <row r="85" spans="4:7" x14ac:dyDescent="0.2">
      <c r="D85" s="32"/>
      <c r="E85" s="4"/>
      <c r="F85" s="7"/>
      <c r="G85" s="5"/>
    </row>
    <row r="86" spans="4:7" x14ac:dyDescent="0.2">
      <c r="D86" s="32"/>
      <c r="E86" s="4"/>
      <c r="F86" s="7"/>
      <c r="G86" s="5"/>
    </row>
    <row r="87" spans="4:7" x14ac:dyDescent="0.2">
      <c r="D87" s="32"/>
      <c r="E87" s="4"/>
      <c r="F87" s="7"/>
      <c r="G87" s="5"/>
    </row>
    <row r="88" spans="4:7" x14ac:dyDescent="0.2">
      <c r="D88" s="32"/>
      <c r="E88" s="4"/>
      <c r="F88" s="7"/>
      <c r="G88" s="5"/>
    </row>
    <row r="89" spans="4:7" x14ac:dyDescent="0.2">
      <c r="D89" s="32"/>
      <c r="E89" s="4"/>
      <c r="F89" s="7"/>
      <c r="G89" s="5"/>
    </row>
    <row r="90" spans="4:7" x14ac:dyDescent="0.2">
      <c r="D90" s="32"/>
      <c r="E90" s="4"/>
      <c r="F90" s="7"/>
      <c r="G90" s="5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7C02-97DD-4D98-B852-A21C94B50F47}">
  <dimension ref="A1:I90"/>
  <sheetViews>
    <sheetView topLeftCell="A6" zoomScale="114" zoomScaleNormal="172" workbookViewId="0">
      <selection activeCell="I24" sqref="I24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41" bestFit="1" customWidth="1"/>
    <col min="4" max="4" width="13.33203125" style="30" customWidth="1"/>
    <col min="5" max="5" width="12" style="2" customWidth="1"/>
    <col min="6" max="6" width="13.33203125" style="8" customWidth="1"/>
    <col min="7" max="7" width="12.33203125" style="6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8" ht="13.8" x14ac:dyDescent="0.25">
      <c r="A1" s="11"/>
      <c r="B1" s="11"/>
      <c r="C1" s="37"/>
      <c r="D1" s="27"/>
      <c r="E1" s="11"/>
      <c r="F1" s="12"/>
      <c r="G1" s="13"/>
    </row>
    <row r="2" spans="1:8" ht="24" customHeight="1" thickBot="1" x14ac:dyDescent="0.3">
      <c r="A2" s="11"/>
      <c r="B2" s="252" t="s">
        <v>20</v>
      </c>
      <c r="C2" s="252"/>
      <c r="D2" s="252"/>
      <c r="E2" s="252"/>
      <c r="F2" s="252"/>
      <c r="G2" s="252"/>
    </row>
    <row r="3" spans="1:8" s="3" customFormat="1" ht="18.600000000000001" thickTop="1" thickBot="1" x14ac:dyDescent="0.35">
      <c r="A3" s="14"/>
      <c r="B3" s="15"/>
      <c r="C3" s="38"/>
      <c r="D3" s="251" t="s">
        <v>21</v>
      </c>
      <c r="E3" s="251"/>
      <c r="F3" s="251"/>
      <c r="G3" s="251"/>
    </row>
    <row r="4" spans="1:8" s="1" customFormat="1" ht="15" thickBot="1" x14ac:dyDescent="0.3">
      <c r="A4" s="14"/>
      <c r="B4" s="16" t="s">
        <v>22</v>
      </c>
      <c r="C4" s="39" t="s">
        <v>23</v>
      </c>
      <c r="D4" s="28" t="s">
        <v>24</v>
      </c>
      <c r="E4" s="16" t="s">
        <v>25</v>
      </c>
      <c r="F4" s="16" t="s">
        <v>26</v>
      </c>
      <c r="G4" s="16" t="s">
        <v>27</v>
      </c>
    </row>
    <row r="5" spans="1:8" s="1" customFormat="1" ht="15" thickBot="1" x14ac:dyDescent="0.3">
      <c r="A5" s="14"/>
      <c r="B5" s="16" t="s">
        <v>28</v>
      </c>
      <c r="C5" s="39" t="s">
        <v>29</v>
      </c>
      <c r="D5" s="28" t="s">
        <v>30</v>
      </c>
      <c r="E5" s="16" t="s">
        <v>31</v>
      </c>
      <c r="F5" s="16" t="s">
        <v>32</v>
      </c>
      <c r="G5" s="16" t="s">
        <v>33</v>
      </c>
    </row>
    <row r="6" spans="1:8" ht="20.25" customHeight="1" thickBot="1" x14ac:dyDescent="0.35">
      <c r="A6" s="11"/>
      <c r="B6" s="253" t="s">
        <v>36</v>
      </c>
      <c r="C6" s="254"/>
      <c r="D6" s="254"/>
      <c r="E6" s="254"/>
      <c r="F6" s="254"/>
      <c r="G6" s="254"/>
    </row>
    <row r="7" spans="1:8" ht="14.4" x14ac:dyDescent="0.3">
      <c r="A7" s="11"/>
      <c r="B7" s="19">
        <v>1</v>
      </c>
      <c r="C7" s="40">
        <v>44624</v>
      </c>
      <c r="D7" s="34">
        <v>1005</v>
      </c>
      <c r="E7" s="34">
        <v>-83</v>
      </c>
      <c r="F7" s="18">
        <f>D7+E7</f>
        <v>922</v>
      </c>
      <c r="G7" s="20">
        <f>F7</f>
        <v>922</v>
      </c>
    </row>
    <row r="8" spans="1:8" ht="14.4" x14ac:dyDescent="0.3">
      <c r="A8" s="11"/>
      <c r="B8" s="21">
        <v>2</v>
      </c>
      <c r="C8" s="40">
        <f t="shared" ref="C8:C58" si="0">C7+7</f>
        <v>44631</v>
      </c>
      <c r="D8" s="34">
        <v>2165</v>
      </c>
      <c r="E8" s="34">
        <v>0</v>
      </c>
      <c r="F8" s="18">
        <f t="shared" ref="F8:F30" si="1">D8+E8</f>
        <v>2165</v>
      </c>
      <c r="G8" s="42">
        <f t="shared" ref="G8:G59" si="2">G7+F8</f>
        <v>3087</v>
      </c>
    </row>
    <row r="9" spans="1:8" ht="14.4" x14ac:dyDescent="0.3">
      <c r="A9" s="11"/>
      <c r="B9" s="17">
        <v>3</v>
      </c>
      <c r="C9" s="40">
        <f t="shared" si="0"/>
        <v>44638</v>
      </c>
      <c r="D9" s="34">
        <v>4202</v>
      </c>
      <c r="E9" s="34">
        <v>0</v>
      </c>
      <c r="F9" s="18">
        <f t="shared" si="1"/>
        <v>4202</v>
      </c>
      <c r="G9" s="42">
        <f t="shared" si="2"/>
        <v>7289</v>
      </c>
    </row>
    <row r="10" spans="1:8" ht="14.4" x14ac:dyDescent="0.3">
      <c r="A10" s="11"/>
      <c r="B10" s="19">
        <v>4</v>
      </c>
      <c r="C10" s="40">
        <f t="shared" si="0"/>
        <v>44645</v>
      </c>
      <c r="D10" s="34">
        <v>80023</v>
      </c>
      <c r="E10" s="34">
        <v>0</v>
      </c>
      <c r="F10" s="18">
        <f t="shared" si="1"/>
        <v>80023</v>
      </c>
      <c r="G10" s="42">
        <f t="shared" si="2"/>
        <v>87312</v>
      </c>
      <c r="H10" s="36"/>
    </row>
    <row r="11" spans="1:8" ht="14.4" x14ac:dyDescent="0.3">
      <c r="A11" s="11"/>
      <c r="B11" s="19">
        <v>5</v>
      </c>
      <c r="C11" s="40">
        <f t="shared" si="0"/>
        <v>44652</v>
      </c>
      <c r="D11" s="34">
        <v>13581</v>
      </c>
      <c r="E11" s="34">
        <v>0</v>
      </c>
      <c r="F11" s="18">
        <f t="shared" si="1"/>
        <v>13581</v>
      </c>
      <c r="G11" s="42">
        <f t="shared" si="2"/>
        <v>100893</v>
      </c>
    </row>
    <row r="12" spans="1:8" ht="14.4" x14ac:dyDescent="0.3">
      <c r="A12" s="11"/>
      <c r="B12" s="21">
        <v>6</v>
      </c>
      <c r="C12" s="40">
        <f t="shared" si="0"/>
        <v>44659</v>
      </c>
      <c r="D12" s="34">
        <v>48776</v>
      </c>
      <c r="E12" s="34">
        <v>0</v>
      </c>
      <c r="F12" s="18">
        <f t="shared" si="1"/>
        <v>48776</v>
      </c>
      <c r="G12" s="42">
        <f t="shared" si="2"/>
        <v>149669</v>
      </c>
    </row>
    <row r="13" spans="1:8" ht="14.4" x14ac:dyDescent="0.3">
      <c r="A13" s="11"/>
      <c r="B13" s="17">
        <v>7</v>
      </c>
      <c r="C13" s="40">
        <f t="shared" si="0"/>
        <v>44666</v>
      </c>
      <c r="D13" s="34">
        <v>22914</v>
      </c>
      <c r="E13" s="34">
        <v>0</v>
      </c>
      <c r="F13" s="18">
        <f t="shared" si="1"/>
        <v>22914</v>
      </c>
      <c r="G13" s="42">
        <f t="shared" si="2"/>
        <v>172583</v>
      </c>
    </row>
    <row r="14" spans="1:8" ht="14.4" x14ac:dyDescent="0.3">
      <c r="A14" s="11"/>
      <c r="B14" s="19">
        <v>8</v>
      </c>
      <c r="C14" s="40">
        <f t="shared" si="0"/>
        <v>44673</v>
      </c>
      <c r="D14" s="34">
        <v>66460</v>
      </c>
      <c r="E14" s="34">
        <v>0</v>
      </c>
      <c r="F14" s="18">
        <f t="shared" si="1"/>
        <v>66460</v>
      </c>
      <c r="G14" s="42">
        <f t="shared" si="2"/>
        <v>239043</v>
      </c>
    </row>
    <row r="15" spans="1:8" ht="13.5" customHeight="1" x14ac:dyDescent="0.3">
      <c r="A15" s="11"/>
      <c r="B15" s="19">
        <v>9</v>
      </c>
      <c r="C15" s="40">
        <f t="shared" si="0"/>
        <v>44680</v>
      </c>
      <c r="D15" s="34">
        <v>233135</v>
      </c>
      <c r="E15" s="34">
        <v>8</v>
      </c>
      <c r="F15" s="18">
        <f t="shared" si="1"/>
        <v>233143</v>
      </c>
      <c r="G15" s="42">
        <f t="shared" si="2"/>
        <v>472186</v>
      </c>
    </row>
    <row r="16" spans="1:8" ht="14.4" x14ac:dyDescent="0.3">
      <c r="A16" s="11"/>
      <c r="B16" s="21">
        <v>10</v>
      </c>
      <c r="C16" s="40">
        <f t="shared" si="0"/>
        <v>44687</v>
      </c>
      <c r="D16" s="34">
        <v>342478</v>
      </c>
      <c r="E16" s="34">
        <v>0</v>
      </c>
      <c r="F16" s="18">
        <f t="shared" si="1"/>
        <v>342478</v>
      </c>
      <c r="G16" s="42">
        <f t="shared" si="2"/>
        <v>814664</v>
      </c>
    </row>
    <row r="17" spans="1:9" ht="14.4" x14ac:dyDescent="0.3">
      <c r="A17" s="11"/>
      <c r="B17" s="17">
        <v>11</v>
      </c>
      <c r="C17" s="40">
        <f t="shared" si="0"/>
        <v>44694</v>
      </c>
      <c r="D17" s="34">
        <v>360027</v>
      </c>
      <c r="E17" s="34">
        <v>850</v>
      </c>
      <c r="F17" s="18">
        <f t="shared" si="1"/>
        <v>360877</v>
      </c>
      <c r="G17" s="42">
        <f t="shared" si="2"/>
        <v>1175541</v>
      </c>
    </row>
    <row r="18" spans="1:9" ht="14.4" x14ac:dyDescent="0.3">
      <c r="A18" s="11"/>
      <c r="B18" s="19">
        <v>12</v>
      </c>
      <c r="C18" s="40">
        <f t="shared" si="0"/>
        <v>44701</v>
      </c>
      <c r="D18" s="34">
        <v>263492</v>
      </c>
      <c r="E18" s="34">
        <v>826</v>
      </c>
      <c r="F18" s="18">
        <f t="shared" si="1"/>
        <v>264318</v>
      </c>
      <c r="G18" s="42">
        <f t="shared" si="2"/>
        <v>1439859</v>
      </c>
    </row>
    <row r="19" spans="1:9" ht="14.4" x14ac:dyDescent="0.3">
      <c r="A19" s="11"/>
      <c r="B19" s="19">
        <v>13</v>
      </c>
      <c r="C19" s="40">
        <f t="shared" si="0"/>
        <v>44708</v>
      </c>
      <c r="D19" s="34">
        <v>317760</v>
      </c>
      <c r="E19" s="34">
        <v>5987</v>
      </c>
      <c r="F19" s="18">
        <f t="shared" si="1"/>
        <v>323747</v>
      </c>
      <c r="G19" s="42">
        <f t="shared" si="2"/>
        <v>1763606</v>
      </c>
    </row>
    <row r="20" spans="1:9" ht="14.4" x14ac:dyDescent="0.3">
      <c r="A20" s="11"/>
      <c r="B20" s="21">
        <v>14</v>
      </c>
      <c r="C20" s="40">
        <f t="shared" si="0"/>
        <v>44715</v>
      </c>
      <c r="D20" s="34">
        <v>65408</v>
      </c>
      <c r="E20" s="34">
        <v>39636</v>
      </c>
      <c r="F20" s="18">
        <f t="shared" si="1"/>
        <v>105044</v>
      </c>
      <c r="G20" s="42">
        <f t="shared" si="2"/>
        <v>1868650</v>
      </c>
    </row>
    <row r="21" spans="1:9" ht="14.4" x14ac:dyDescent="0.3">
      <c r="A21" s="11"/>
      <c r="B21" s="17">
        <v>15</v>
      </c>
      <c r="C21" s="40">
        <f t="shared" si="0"/>
        <v>44722</v>
      </c>
      <c r="D21" s="34">
        <v>83085</v>
      </c>
      <c r="E21" s="34">
        <v>15008</v>
      </c>
      <c r="F21" s="18">
        <f t="shared" si="1"/>
        <v>98093</v>
      </c>
      <c r="G21" s="42">
        <f t="shared" si="2"/>
        <v>1966743</v>
      </c>
    </row>
    <row r="22" spans="1:9" ht="14.4" x14ac:dyDescent="0.3">
      <c r="A22" s="11"/>
      <c r="B22" s="19">
        <v>16</v>
      </c>
      <c r="C22" s="40">
        <f t="shared" si="0"/>
        <v>44729</v>
      </c>
      <c r="D22" s="34">
        <v>41873</v>
      </c>
      <c r="E22" s="34">
        <v>12778</v>
      </c>
      <c r="F22" s="18">
        <f t="shared" si="1"/>
        <v>54651</v>
      </c>
      <c r="G22" s="42">
        <f t="shared" si="2"/>
        <v>2021394</v>
      </c>
    </row>
    <row r="23" spans="1:9" ht="14.4" x14ac:dyDescent="0.3">
      <c r="A23" s="11"/>
      <c r="B23" s="19">
        <v>17</v>
      </c>
      <c r="C23" s="40">
        <f t="shared" si="0"/>
        <v>44736</v>
      </c>
      <c r="D23" s="35">
        <v>18645</v>
      </c>
      <c r="E23" s="34">
        <v>17011</v>
      </c>
      <c r="F23" s="18">
        <f t="shared" si="1"/>
        <v>35656</v>
      </c>
      <c r="G23" s="42">
        <f t="shared" si="2"/>
        <v>2057050</v>
      </c>
    </row>
    <row r="24" spans="1:9" ht="15" customHeight="1" x14ac:dyDescent="0.3">
      <c r="A24" s="11"/>
      <c r="B24" s="21">
        <v>18</v>
      </c>
      <c r="C24" s="40">
        <f t="shared" si="0"/>
        <v>44743</v>
      </c>
      <c r="D24" s="29">
        <v>8268</v>
      </c>
      <c r="E24" s="34">
        <v>4620</v>
      </c>
      <c r="F24" s="18">
        <f t="shared" si="1"/>
        <v>12888</v>
      </c>
      <c r="G24" s="42">
        <f t="shared" si="2"/>
        <v>2069938</v>
      </c>
    </row>
    <row r="25" spans="1:9" ht="15" customHeight="1" x14ac:dyDescent="0.3">
      <c r="A25" s="11"/>
      <c r="B25" s="17">
        <v>19</v>
      </c>
      <c r="C25" s="40">
        <f t="shared" si="0"/>
        <v>44750</v>
      </c>
      <c r="D25" s="29">
        <v>9136</v>
      </c>
      <c r="E25" s="34">
        <v>-454</v>
      </c>
      <c r="F25" s="18">
        <f t="shared" si="1"/>
        <v>8682</v>
      </c>
      <c r="G25" s="42">
        <f t="shared" si="2"/>
        <v>2078620</v>
      </c>
    </row>
    <row r="26" spans="1:9" ht="15" customHeight="1" x14ac:dyDescent="0.3">
      <c r="A26" s="11"/>
      <c r="B26" s="19">
        <v>20</v>
      </c>
      <c r="C26" s="40">
        <f t="shared" si="0"/>
        <v>44757</v>
      </c>
      <c r="D26" s="29">
        <v>6706</v>
      </c>
      <c r="E26" s="34">
        <v>-32</v>
      </c>
      <c r="F26" s="18">
        <f t="shared" si="1"/>
        <v>6674</v>
      </c>
      <c r="G26" s="42">
        <f t="shared" si="2"/>
        <v>2085294</v>
      </c>
    </row>
    <row r="27" spans="1:9" ht="15" customHeight="1" x14ac:dyDescent="0.3">
      <c r="A27" s="11"/>
      <c r="B27" s="19">
        <v>21</v>
      </c>
      <c r="C27" s="40">
        <f t="shared" si="0"/>
        <v>44764</v>
      </c>
      <c r="D27" s="29">
        <v>4551</v>
      </c>
      <c r="E27" s="34">
        <v>-199</v>
      </c>
      <c r="F27" s="18">
        <f t="shared" si="1"/>
        <v>4352</v>
      </c>
      <c r="G27" s="42">
        <f t="shared" si="2"/>
        <v>2089646</v>
      </c>
    </row>
    <row r="28" spans="1:9" ht="15" customHeight="1" x14ac:dyDescent="0.3">
      <c r="A28" s="11"/>
      <c r="B28" s="21">
        <v>22</v>
      </c>
      <c r="C28" s="40">
        <f t="shared" si="0"/>
        <v>44771</v>
      </c>
      <c r="D28" s="29">
        <v>6592</v>
      </c>
      <c r="E28" s="34">
        <v>2368</v>
      </c>
      <c r="F28" s="18">
        <f t="shared" si="1"/>
        <v>8960</v>
      </c>
      <c r="G28" s="42">
        <f t="shared" si="2"/>
        <v>2098606</v>
      </c>
      <c r="I28" s="30"/>
    </row>
    <row r="29" spans="1:9" ht="15" customHeight="1" x14ac:dyDescent="0.3">
      <c r="A29" s="11"/>
      <c r="B29" s="17">
        <v>23</v>
      </c>
      <c r="C29" s="40">
        <f t="shared" si="0"/>
        <v>44778</v>
      </c>
      <c r="D29" s="29">
        <v>3684</v>
      </c>
      <c r="E29" s="34">
        <v>584</v>
      </c>
      <c r="F29" s="18">
        <f t="shared" si="1"/>
        <v>4268</v>
      </c>
      <c r="G29" s="42">
        <f t="shared" si="2"/>
        <v>2102874</v>
      </c>
    </row>
    <row r="30" spans="1:9" ht="15" customHeight="1" x14ac:dyDescent="0.3">
      <c r="A30" s="11"/>
      <c r="B30" s="19">
        <v>24</v>
      </c>
      <c r="C30" s="40">
        <f t="shared" si="0"/>
        <v>44785</v>
      </c>
      <c r="D30" s="29">
        <v>2735</v>
      </c>
      <c r="E30" s="34">
        <v>539</v>
      </c>
      <c r="F30" s="18">
        <f t="shared" si="1"/>
        <v>3274</v>
      </c>
      <c r="G30" s="42">
        <f>G29+F30</f>
        <v>2106148</v>
      </c>
    </row>
    <row r="31" spans="1:9" ht="15" customHeight="1" x14ac:dyDescent="0.3">
      <c r="A31" s="11"/>
      <c r="B31" s="19">
        <v>25</v>
      </c>
      <c r="C31" s="40">
        <f t="shared" si="0"/>
        <v>44792</v>
      </c>
      <c r="D31" s="29">
        <v>2381</v>
      </c>
      <c r="E31" s="34">
        <v>536</v>
      </c>
      <c r="F31" s="18">
        <f>D31+E31</f>
        <v>2917</v>
      </c>
      <c r="G31" s="42">
        <f>G30+F31</f>
        <v>2109065</v>
      </c>
    </row>
    <row r="32" spans="1:9" ht="15" customHeight="1" x14ac:dyDescent="0.3">
      <c r="A32" s="11"/>
      <c r="B32" s="21">
        <v>26</v>
      </c>
      <c r="C32" s="40">
        <f t="shared" si="0"/>
        <v>44799</v>
      </c>
      <c r="D32" s="29">
        <v>2401</v>
      </c>
      <c r="E32" s="34">
        <v>3551</v>
      </c>
      <c r="F32" s="18">
        <f>D32+E32</f>
        <v>5952</v>
      </c>
      <c r="G32" s="42">
        <f t="shared" si="2"/>
        <v>2115017</v>
      </c>
    </row>
    <row r="33" spans="1:7" ht="15" customHeight="1" x14ac:dyDescent="0.3">
      <c r="A33" s="11"/>
      <c r="B33" s="17">
        <v>27</v>
      </c>
      <c r="C33" s="40">
        <f t="shared" si="0"/>
        <v>44806</v>
      </c>
      <c r="D33" s="29">
        <v>3467</v>
      </c>
      <c r="E33" s="34">
        <v>1397</v>
      </c>
      <c r="F33" s="18">
        <f>D33+E33</f>
        <v>4864</v>
      </c>
      <c r="G33" s="42">
        <f t="shared" si="2"/>
        <v>2119881</v>
      </c>
    </row>
    <row r="34" spans="1:7" ht="15" customHeight="1" x14ac:dyDescent="0.3">
      <c r="A34" s="11"/>
      <c r="B34" s="19">
        <v>28</v>
      </c>
      <c r="C34" s="40">
        <f t="shared" si="0"/>
        <v>44813</v>
      </c>
      <c r="D34" s="29">
        <v>4417</v>
      </c>
      <c r="E34" s="34">
        <v>564</v>
      </c>
      <c r="F34" s="18">
        <f>D34+E34</f>
        <v>4981</v>
      </c>
      <c r="G34" s="42">
        <f t="shared" si="2"/>
        <v>2124862</v>
      </c>
    </row>
    <row r="35" spans="1:7" ht="16.5" customHeight="1" x14ac:dyDescent="0.3">
      <c r="A35" s="11"/>
      <c r="B35" s="19">
        <v>29</v>
      </c>
      <c r="C35" s="40">
        <f t="shared" si="0"/>
        <v>44820</v>
      </c>
      <c r="D35" s="29">
        <v>2900</v>
      </c>
      <c r="E35" s="34">
        <v>1255</v>
      </c>
      <c r="F35" s="18">
        <f>D35+E35</f>
        <v>4155</v>
      </c>
      <c r="G35" s="42">
        <f t="shared" si="2"/>
        <v>2129017</v>
      </c>
    </row>
    <row r="36" spans="1:7" ht="17.25" customHeight="1" x14ac:dyDescent="0.3">
      <c r="A36" s="11"/>
      <c r="B36" s="21">
        <v>30</v>
      </c>
      <c r="C36" s="40">
        <f t="shared" si="0"/>
        <v>44827</v>
      </c>
      <c r="D36" s="29">
        <v>2726</v>
      </c>
      <c r="E36" s="34">
        <v>213</v>
      </c>
      <c r="F36" s="18">
        <f t="shared" ref="F36:F56" si="3">D36+E36</f>
        <v>2939</v>
      </c>
      <c r="G36" s="42">
        <f t="shared" si="2"/>
        <v>2131956</v>
      </c>
    </row>
    <row r="37" spans="1:7" ht="15" customHeight="1" x14ac:dyDescent="0.3">
      <c r="A37" s="11"/>
      <c r="B37" s="17">
        <v>31</v>
      </c>
      <c r="C37" s="40">
        <f t="shared" si="0"/>
        <v>44834</v>
      </c>
      <c r="D37" s="29">
        <v>3123</v>
      </c>
      <c r="E37" s="34">
        <v>389</v>
      </c>
      <c r="F37" s="18">
        <f t="shared" si="3"/>
        <v>3512</v>
      </c>
      <c r="G37" s="42">
        <f t="shared" si="2"/>
        <v>2135468</v>
      </c>
    </row>
    <row r="38" spans="1:7" ht="15" customHeight="1" x14ac:dyDescent="0.3">
      <c r="A38" s="11"/>
      <c r="B38" s="19">
        <v>32</v>
      </c>
      <c r="C38" s="40">
        <f t="shared" si="0"/>
        <v>44841</v>
      </c>
      <c r="D38" s="26">
        <v>1757</v>
      </c>
      <c r="E38" s="34">
        <v>137</v>
      </c>
      <c r="F38" s="18">
        <f t="shared" si="3"/>
        <v>1894</v>
      </c>
      <c r="G38" s="42">
        <f t="shared" si="2"/>
        <v>2137362</v>
      </c>
    </row>
    <row r="39" spans="1:7" ht="15" customHeight="1" x14ac:dyDescent="0.3">
      <c r="A39" s="11"/>
      <c r="B39" s="19">
        <v>33</v>
      </c>
      <c r="C39" s="40">
        <f t="shared" si="0"/>
        <v>44848</v>
      </c>
      <c r="D39" s="26">
        <v>1930</v>
      </c>
      <c r="E39" s="34">
        <v>218</v>
      </c>
      <c r="F39" s="18">
        <f t="shared" si="3"/>
        <v>2148</v>
      </c>
      <c r="G39" s="42">
        <f t="shared" si="2"/>
        <v>2139510</v>
      </c>
    </row>
    <row r="40" spans="1:7" ht="15" customHeight="1" x14ac:dyDescent="0.3">
      <c r="A40" s="11"/>
      <c r="B40" s="21">
        <v>34</v>
      </c>
      <c r="C40" s="40">
        <f t="shared" si="0"/>
        <v>44855</v>
      </c>
      <c r="D40" s="26">
        <v>1178</v>
      </c>
      <c r="E40" s="34">
        <v>358</v>
      </c>
      <c r="F40" s="18">
        <f t="shared" si="3"/>
        <v>1536</v>
      </c>
      <c r="G40" s="42">
        <f t="shared" si="2"/>
        <v>2141046</v>
      </c>
    </row>
    <row r="41" spans="1:7" ht="15" customHeight="1" x14ac:dyDescent="0.3">
      <c r="A41" s="11"/>
      <c r="B41" s="17">
        <v>35</v>
      </c>
      <c r="C41" s="40">
        <f t="shared" si="0"/>
        <v>44862</v>
      </c>
      <c r="D41" s="29">
        <v>1834</v>
      </c>
      <c r="E41" s="34">
        <v>2448</v>
      </c>
      <c r="F41" s="18">
        <f t="shared" si="3"/>
        <v>4282</v>
      </c>
      <c r="G41" s="42">
        <f t="shared" si="2"/>
        <v>2145328</v>
      </c>
    </row>
    <row r="42" spans="1:7" ht="15" customHeight="1" x14ac:dyDescent="0.3">
      <c r="A42" s="11"/>
      <c r="B42" s="19">
        <v>36</v>
      </c>
      <c r="C42" s="40">
        <f t="shared" si="0"/>
        <v>44869</v>
      </c>
      <c r="D42" s="29">
        <v>1224</v>
      </c>
      <c r="E42" s="34">
        <v>1377</v>
      </c>
      <c r="F42" s="18">
        <f t="shared" si="3"/>
        <v>2601</v>
      </c>
      <c r="G42" s="42">
        <f t="shared" si="2"/>
        <v>2147929</v>
      </c>
    </row>
    <row r="43" spans="1:7" ht="15" customHeight="1" x14ac:dyDescent="0.3">
      <c r="A43" s="11"/>
      <c r="B43" s="19">
        <v>37</v>
      </c>
      <c r="C43" s="40">
        <f t="shared" si="0"/>
        <v>44876</v>
      </c>
      <c r="D43" s="29">
        <v>3280</v>
      </c>
      <c r="E43" s="34">
        <v>-1610</v>
      </c>
      <c r="F43" s="18">
        <f t="shared" si="3"/>
        <v>1670</v>
      </c>
      <c r="G43" s="42">
        <f t="shared" si="2"/>
        <v>2149599</v>
      </c>
    </row>
    <row r="44" spans="1:7" ht="15" customHeight="1" x14ac:dyDescent="0.3">
      <c r="A44" s="11"/>
      <c r="B44" s="21">
        <v>38</v>
      </c>
      <c r="C44" s="40">
        <f t="shared" si="0"/>
        <v>44883</v>
      </c>
      <c r="D44" s="29">
        <v>876</v>
      </c>
      <c r="E44" s="34">
        <v>655</v>
      </c>
      <c r="F44" s="18">
        <f>D44+E44</f>
        <v>1531</v>
      </c>
      <c r="G44" s="42">
        <f t="shared" si="2"/>
        <v>2151130</v>
      </c>
    </row>
    <row r="45" spans="1:7" ht="15" customHeight="1" x14ac:dyDescent="0.3">
      <c r="A45" s="11"/>
      <c r="B45" s="17">
        <v>39</v>
      </c>
      <c r="C45" s="40">
        <f t="shared" si="0"/>
        <v>44890</v>
      </c>
      <c r="D45" s="29">
        <v>374</v>
      </c>
      <c r="E45" s="34">
        <v>1138</v>
      </c>
      <c r="F45" s="18">
        <f t="shared" si="3"/>
        <v>1512</v>
      </c>
      <c r="G45" s="42">
        <f t="shared" si="2"/>
        <v>2152642</v>
      </c>
    </row>
    <row r="46" spans="1:7" ht="15" customHeight="1" x14ac:dyDescent="0.3">
      <c r="A46" s="11"/>
      <c r="B46" s="19">
        <v>40</v>
      </c>
      <c r="C46" s="40">
        <f t="shared" si="0"/>
        <v>44897</v>
      </c>
      <c r="D46" s="29">
        <v>1060</v>
      </c>
      <c r="E46" s="34">
        <v>-97</v>
      </c>
      <c r="F46" s="18">
        <f t="shared" si="3"/>
        <v>963</v>
      </c>
      <c r="G46" s="42">
        <f t="shared" si="2"/>
        <v>2153605</v>
      </c>
    </row>
    <row r="47" spans="1:7" ht="15" customHeight="1" x14ac:dyDescent="0.3">
      <c r="A47" s="11"/>
      <c r="B47" s="19">
        <v>41</v>
      </c>
      <c r="C47" s="40">
        <f t="shared" si="0"/>
        <v>44904</v>
      </c>
      <c r="D47" s="29">
        <v>1177</v>
      </c>
      <c r="E47" s="34">
        <v>598</v>
      </c>
      <c r="F47" s="18">
        <f t="shared" si="3"/>
        <v>1775</v>
      </c>
      <c r="G47" s="42">
        <f t="shared" si="2"/>
        <v>2155380</v>
      </c>
    </row>
    <row r="48" spans="1:7" ht="15" customHeight="1" x14ac:dyDescent="0.3">
      <c r="A48" s="11"/>
      <c r="B48" s="21">
        <v>42</v>
      </c>
      <c r="C48" s="40">
        <f t="shared" si="0"/>
        <v>44911</v>
      </c>
      <c r="D48" s="29">
        <v>1674</v>
      </c>
      <c r="E48" s="34">
        <v>1188</v>
      </c>
      <c r="F48" s="18">
        <f t="shared" si="3"/>
        <v>2862</v>
      </c>
      <c r="G48" s="42">
        <f t="shared" si="2"/>
        <v>2158242</v>
      </c>
    </row>
    <row r="49" spans="1:8" ht="14.4" x14ac:dyDescent="0.3">
      <c r="A49" s="11"/>
      <c r="B49" s="17">
        <v>43</v>
      </c>
      <c r="C49" s="40">
        <f t="shared" si="0"/>
        <v>44918</v>
      </c>
      <c r="D49" s="29">
        <v>1708</v>
      </c>
      <c r="E49" s="34">
        <v>1008</v>
      </c>
      <c r="F49" s="18">
        <f t="shared" si="3"/>
        <v>2716</v>
      </c>
      <c r="G49" s="42">
        <f t="shared" si="2"/>
        <v>2160958</v>
      </c>
    </row>
    <row r="50" spans="1:8" ht="15" customHeight="1" x14ac:dyDescent="0.3">
      <c r="A50" s="11"/>
      <c r="B50" s="19">
        <v>44</v>
      </c>
      <c r="C50" s="40">
        <f t="shared" si="0"/>
        <v>44925</v>
      </c>
      <c r="D50" s="29">
        <v>246</v>
      </c>
      <c r="E50" s="34">
        <v>919</v>
      </c>
      <c r="F50" s="18">
        <f t="shared" si="3"/>
        <v>1165</v>
      </c>
      <c r="G50" s="42">
        <f t="shared" si="2"/>
        <v>2162123</v>
      </c>
    </row>
    <row r="51" spans="1:8" ht="15" customHeight="1" x14ac:dyDescent="0.3">
      <c r="A51" s="11"/>
      <c r="B51" s="19">
        <v>45</v>
      </c>
      <c r="C51" s="40">
        <f t="shared" si="0"/>
        <v>44932</v>
      </c>
      <c r="D51" s="29">
        <v>871</v>
      </c>
      <c r="E51" s="34">
        <v>641</v>
      </c>
      <c r="F51" s="18">
        <f t="shared" si="3"/>
        <v>1512</v>
      </c>
      <c r="G51" s="42">
        <f t="shared" si="2"/>
        <v>2163635</v>
      </c>
    </row>
    <row r="52" spans="1:8" ht="15" customHeight="1" x14ac:dyDescent="0.3">
      <c r="A52" s="11"/>
      <c r="B52" s="21">
        <v>46</v>
      </c>
      <c r="C52" s="40">
        <f t="shared" si="0"/>
        <v>44939</v>
      </c>
      <c r="D52" s="29">
        <v>2962</v>
      </c>
      <c r="E52" s="34">
        <v>462</v>
      </c>
      <c r="F52" s="18">
        <f t="shared" si="3"/>
        <v>3424</v>
      </c>
      <c r="G52" s="42">
        <f t="shared" si="2"/>
        <v>2167059</v>
      </c>
    </row>
    <row r="53" spans="1:8" ht="15" customHeight="1" x14ac:dyDescent="0.3">
      <c r="A53" s="11"/>
      <c r="B53" s="17">
        <v>47</v>
      </c>
      <c r="C53" s="40">
        <f t="shared" si="0"/>
        <v>44946</v>
      </c>
      <c r="D53" s="29">
        <v>4306</v>
      </c>
      <c r="E53" s="34">
        <v>-539</v>
      </c>
      <c r="F53" s="18">
        <f t="shared" si="3"/>
        <v>3767</v>
      </c>
      <c r="G53" s="42">
        <f t="shared" si="2"/>
        <v>2170826</v>
      </c>
    </row>
    <row r="54" spans="1:8" ht="15" customHeight="1" x14ac:dyDescent="0.3">
      <c r="A54" s="11"/>
      <c r="B54" s="19">
        <v>48</v>
      </c>
      <c r="C54" s="40">
        <f t="shared" si="0"/>
        <v>44953</v>
      </c>
      <c r="D54" s="29">
        <v>4264</v>
      </c>
      <c r="E54" s="34">
        <v>1195</v>
      </c>
      <c r="F54" s="18">
        <f t="shared" si="3"/>
        <v>5459</v>
      </c>
      <c r="G54" s="42">
        <f t="shared" si="2"/>
        <v>2176285</v>
      </c>
    </row>
    <row r="55" spans="1:8" s="1" customFormat="1" ht="15" customHeight="1" x14ac:dyDescent="0.3">
      <c r="A55" s="14"/>
      <c r="B55" s="19">
        <v>49</v>
      </c>
      <c r="C55" s="40">
        <f t="shared" si="0"/>
        <v>44960</v>
      </c>
      <c r="D55" s="29">
        <v>3057</v>
      </c>
      <c r="E55" s="34">
        <v>-169</v>
      </c>
      <c r="F55" s="18">
        <f t="shared" si="3"/>
        <v>2888</v>
      </c>
      <c r="G55" s="42">
        <f t="shared" si="2"/>
        <v>2179173</v>
      </c>
      <c r="H55" s="2"/>
    </row>
    <row r="56" spans="1:8" ht="15" customHeight="1" x14ac:dyDescent="0.3">
      <c r="A56" s="11"/>
      <c r="B56" s="21">
        <v>50</v>
      </c>
      <c r="C56" s="40">
        <f t="shared" si="0"/>
        <v>44967</v>
      </c>
      <c r="D56" s="29">
        <v>2466</v>
      </c>
      <c r="E56" s="34">
        <v>0</v>
      </c>
      <c r="F56" s="18">
        <f t="shared" si="3"/>
        <v>2466</v>
      </c>
      <c r="G56" s="42">
        <f t="shared" si="2"/>
        <v>2181639</v>
      </c>
    </row>
    <row r="57" spans="1:8" ht="15" customHeight="1" x14ac:dyDescent="0.3">
      <c r="A57" s="11"/>
      <c r="B57" s="17">
        <v>51</v>
      </c>
      <c r="C57" s="40">
        <f t="shared" si="0"/>
        <v>44974</v>
      </c>
      <c r="D57" s="29">
        <v>1355</v>
      </c>
      <c r="E57" s="34">
        <v>13</v>
      </c>
      <c r="F57" s="18">
        <f>D57+E57</f>
        <v>1368</v>
      </c>
      <c r="G57" s="42">
        <f t="shared" si="2"/>
        <v>2183007</v>
      </c>
    </row>
    <row r="58" spans="1:8" ht="15" customHeight="1" x14ac:dyDescent="0.3">
      <c r="A58" s="11"/>
      <c r="B58" s="19">
        <v>52</v>
      </c>
      <c r="C58" s="40">
        <f t="shared" si="0"/>
        <v>44981</v>
      </c>
      <c r="D58" s="29">
        <v>2496</v>
      </c>
      <c r="E58" s="34">
        <v>0</v>
      </c>
      <c r="F58" s="18">
        <f>D58+E58</f>
        <v>2496</v>
      </c>
      <c r="G58" s="42">
        <f t="shared" si="2"/>
        <v>2185503</v>
      </c>
    </row>
    <row r="59" spans="1:8" ht="14.4" x14ac:dyDescent="0.3">
      <c r="A59" s="11"/>
      <c r="B59" s="19">
        <v>53</v>
      </c>
      <c r="C59" s="40"/>
      <c r="D59" s="29"/>
      <c r="E59" s="34"/>
      <c r="F59" s="18">
        <f>D59+E59</f>
        <v>0</v>
      </c>
      <c r="G59" s="42">
        <f t="shared" si="2"/>
        <v>2185503</v>
      </c>
    </row>
    <row r="60" spans="1:8" ht="13.8" x14ac:dyDescent="0.25">
      <c r="A60" s="11"/>
      <c r="B60" s="11"/>
      <c r="C60" s="37"/>
      <c r="D60" s="31"/>
      <c r="E60" s="23"/>
      <c r="F60" s="24"/>
      <c r="G60" s="25"/>
    </row>
    <row r="61" spans="1:8" ht="13.8" x14ac:dyDescent="0.25">
      <c r="A61" s="11"/>
      <c r="B61" s="11"/>
      <c r="C61" s="37"/>
      <c r="D61" s="31"/>
      <c r="E61" s="23"/>
      <c r="F61" s="24"/>
      <c r="G61" s="25"/>
    </row>
    <row r="62" spans="1:8" ht="13.8" x14ac:dyDescent="0.25">
      <c r="A62" s="11"/>
      <c r="B62" s="11"/>
      <c r="C62" s="37"/>
      <c r="D62" s="31"/>
      <c r="E62" s="23"/>
      <c r="F62" s="24"/>
      <c r="G62" s="25"/>
    </row>
    <row r="63" spans="1:8" ht="13.8" x14ac:dyDescent="0.25">
      <c r="A63" s="11"/>
      <c r="B63" s="11"/>
      <c r="C63" s="37"/>
      <c r="D63" s="31"/>
      <c r="E63" s="23"/>
      <c r="F63" s="24"/>
      <c r="G63" s="25"/>
    </row>
    <row r="64" spans="1:8" ht="13.8" x14ac:dyDescent="0.25">
      <c r="A64" s="11"/>
      <c r="B64" s="11"/>
      <c r="C64" s="37"/>
      <c r="D64" s="31"/>
      <c r="E64" s="23"/>
      <c r="F64" s="24"/>
      <c r="G64" s="25"/>
    </row>
    <row r="65" spans="4:7" x14ac:dyDescent="0.2">
      <c r="D65" s="32"/>
      <c r="E65" s="4"/>
      <c r="F65" s="7"/>
      <c r="G65" s="5"/>
    </row>
    <row r="66" spans="4:7" x14ac:dyDescent="0.2">
      <c r="D66" s="32"/>
      <c r="E66" s="4"/>
      <c r="F66" s="7"/>
      <c r="G66" s="5"/>
    </row>
    <row r="67" spans="4:7" x14ac:dyDescent="0.2">
      <c r="D67" s="32"/>
      <c r="E67" s="4"/>
      <c r="F67" s="7"/>
      <c r="G67" s="5"/>
    </row>
    <row r="68" spans="4:7" x14ac:dyDescent="0.2">
      <c r="D68" s="32"/>
      <c r="E68" s="4"/>
      <c r="F68" s="7"/>
      <c r="G68" s="5"/>
    </row>
    <row r="69" spans="4:7" x14ac:dyDescent="0.2">
      <c r="D69" s="32"/>
      <c r="E69" s="4"/>
      <c r="F69" s="7"/>
      <c r="G69" s="5"/>
    </row>
    <row r="70" spans="4:7" x14ac:dyDescent="0.2">
      <c r="D70" s="32"/>
      <c r="E70" s="4"/>
      <c r="F70" s="7"/>
      <c r="G70" s="5"/>
    </row>
    <row r="71" spans="4:7" x14ac:dyDescent="0.2">
      <c r="D71" s="32"/>
      <c r="E71" s="4"/>
      <c r="F71" s="7"/>
      <c r="G71" s="5"/>
    </row>
    <row r="72" spans="4:7" x14ac:dyDescent="0.2">
      <c r="D72" s="32"/>
      <c r="E72" s="4"/>
      <c r="F72" s="7"/>
      <c r="G72" s="5"/>
    </row>
    <row r="73" spans="4:7" x14ac:dyDescent="0.2">
      <c r="D73" s="32"/>
      <c r="E73" s="4"/>
      <c r="F73" s="7"/>
      <c r="G73" s="5"/>
    </row>
    <row r="74" spans="4:7" x14ac:dyDescent="0.2">
      <c r="D74" s="32"/>
      <c r="E74" s="4"/>
      <c r="F74" s="7"/>
      <c r="G74" s="5"/>
    </row>
    <row r="75" spans="4:7" x14ac:dyDescent="0.2">
      <c r="D75" s="32"/>
      <c r="E75" s="4"/>
      <c r="F75" s="7"/>
      <c r="G75" s="5"/>
    </row>
    <row r="76" spans="4:7" x14ac:dyDescent="0.2">
      <c r="D76" s="32"/>
      <c r="E76" s="4"/>
      <c r="F76" s="7"/>
      <c r="G76" s="5"/>
    </row>
    <row r="77" spans="4:7" x14ac:dyDescent="0.2">
      <c r="D77" s="32"/>
      <c r="E77" s="4"/>
      <c r="F77" s="7"/>
      <c r="G77" s="5"/>
    </row>
    <row r="78" spans="4:7" x14ac:dyDescent="0.2">
      <c r="D78" s="32"/>
      <c r="E78" s="4"/>
      <c r="F78" s="7"/>
      <c r="G78" s="5"/>
    </row>
    <row r="79" spans="4:7" x14ac:dyDescent="0.2">
      <c r="D79" s="32"/>
      <c r="E79" s="4"/>
      <c r="F79" s="7"/>
      <c r="G79" s="5"/>
    </row>
    <row r="80" spans="4:7" x14ac:dyDescent="0.2">
      <c r="D80" s="32"/>
      <c r="E80" s="4"/>
      <c r="F80" s="7"/>
      <c r="G80" s="5"/>
    </row>
    <row r="81" spans="4:7" x14ac:dyDescent="0.2">
      <c r="D81" s="32"/>
      <c r="E81" s="4"/>
      <c r="F81" s="7"/>
      <c r="G81" s="5"/>
    </row>
    <row r="82" spans="4:7" x14ac:dyDescent="0.2">
      <c r="D82" s="32"/>
      <c r="E82" s="4"/>
      <c r="F82" s="7"/>
      <c r="G82" s="5"/>
    </row>
    <row r="83" spans="4:7" x14ac:dyDescent="0.2">
      <c r="D83" s="32"/>
      <c r="E83" s="4"/>
      <c r="F83" s="7"/>
      <c r="G83" s="5"/>
    </row>
    <row r="84" spans="4:7" x14ac:dyDescent="0.2">
      <c r="D84" s="32"/>
      <c r="E84" s="4"/>
      <c r="F84" s="7"/>
      <c r="G84" s="5"/>
    </row>
    <row r="85" spans="4:7" x14ac:dyDescent="0.2">
      <c r="D85" s="32"/>
      <c r="E85" s="4"/>
      <c r="F85" s="7"/>
      <c r="G85" s="5"/>
    </row>
    <row r="86" spans="4:7" x14ac:dyDescent="0.2">
      <c r="D86" s="32"/>
      <c r="E86" s="4"/>
      <c r="F86" s="7"/>
      <c r="G86" s="5"/>
    </row>
    <row r="87" spans="4:7" x14ac:dyDescent="0.2">
      <c r="D87" s="32"/>
      <c r="E87" s="4"/>
      <c r="F87" s="7"/>
      <c r="G87" s="5"/>
    </row>
    <row r="88" spans="4:7" x14ac:dyDescent="0.2">
      <c r="D88" s="32"/>
      <c r="E88" s="4"/>
      <c r="F88" s="7"/>
      <c r="G88" s="5"/>
    </row>
    <row r="89" spans="4:7" x14ac:dyDescent="0.2">
      <c r="D89" s="32"/>
      <c r="E89" s="4"/>
      <c r="F89" s="7"/>
      <c r="G89" s="5"/>
    </row>
    <row r="90" spans="4:7" x14ac:dyDescent="0.2">
      <c r="D90" s="32"/>
      <c r="E90" s="4"/>
      <c r="F90" s="7"/>
      <c r="G90" s="5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AC33-D5A5-4FAC-82A9-ED409B5A8BC9}">
  <dimension ref="A1:I90"/>
  <sheetViews>
    <sheetView topLeftCell="A3" zoomScale="114" zoomScaleNormal="172" workbookViewId="0">
      <selection activeCell="I24" sqref="I24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41" bestFit="1" customWidth="1"/>
    <col min="4" max="4" width="13.33203125" style="30" customWidth="1"/>
    <col min="5" max="5" width="12.44140625" style="2" customWidth="1"/>
    <col min="6" max="6" width="13.33203125" style="8" customWidth="1"/>
    <col min="7" max="7" width="12.33203125" style="6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8" ht="13.8" x14ac:dyDescent="0.25">
      <c r="A1" s="11"/>
      <c r="B1" s="11"/>
      <c r="C1" s="37"/>
      <c r="D1" s="27"/>
      <c r="E1" s="11"/>
      <c r="F1" s="12"/>
      <c r="G1" s="13"/>
    </row>
    <row r="2" spans="1:8" ht="24" customHeight="1" thickBot="1" x14ac:dyDescent="0.3">
      <c r="A2" s="11"/>
      <c r="B2" s="252" t="s">
        <v>20</v>
      </c>
      <c r="C2" s="252"/>
      <c r="D2" s="252"/>
      <c r="E2" s="252"/>
      <c r="F2" s="252"/>
      <c r="G2" s="252"/>
    </row>
    <row r="3" spans="1:8" s="3" customFormat="1" ht="18.600000000000001" thickTop="1" thickBot="1" x14ac:dyDescent="0.35">
      <c r="A3" s="14"/>
      <c r="B3" s="15"/>
      <c r="C3" s="38"/>
      <c r="D3" s="251" t="s">
        <v>21</v>
      </c>
      <c r="E3" s="251"/>
      <c r="F3" s="251"/>
      <c r="G3" s="251"/>
    </row>
    <row r="4" spans="1:8" s="1" customFormat="1" ht="15" thickBot="1" x14ac:dyDescent="0.3">
      <c r="A4" s="14"/>
      <c r="B4" s="16" t="s">
        <v>22</v>
      </c>
      <c r="C4" s="39" t="s">
        <v>23</v>
      </c>
      <c r="D4" s="28" t="s">
        <v>24</v>
      </c>
      <c r="E4" s="16" t="s">
        <v>25</v>
      </c>
      <c r="F4" s="16" t="s">
        <v>26</v>
      </c>
      <c r="G4" s="16" t="s">
        <v>27</v>
      </c>
    </row>
    <row r="5" spans="1:8" s="1" customFormat="1" ht="15" thickBot="1" x14ac:dyDescent="0.3">
      <c r="A5" s="14"/>
      <c r="B5" s="16" t="s">
        <v>28</v>
      </c>
      <c r="C5" s="39" t="s">
        <v>29</v>
      </c>
      <c r="D5" s="28" t="s">
        <v>30</v>
      </c>
      <c r="E5" s="16" t="s">
        <v>31</v>
      </c>
      <c r="F5" s="16" t="s">
        <v>32</v>
      </c>
      <c r="G5" s="16" t="s">
        <v>33</v>
      </c>
    </row>
    <row r="6" spans="1:8" ht="20.25" customHeight="1" thickBot="1" x14ac:dyDescent="0.35">
      <c r="A6" s="11"/>
      <c r="B6" s="253" t="s">
        <v>37</v>
      </c>
      <c r="C6" s="254"/>
      <c r="D6" s="254"/>
      <c r="E6" s="254"/>
      <c r="F6" s="254"/>
      <c r="G6" s="254"/>
    </row>
    <row r="7" spans="1:8" ht="14.4" x14ac:dyDescent="0.3">
      <c r="A7" s="11"/>
      <c r="B7" s="19">
        <v>1</v>
      </c>
      <c r="C7" s="40">
        <v>44988</v>
      </c>
      <c r="D7" s="34">
        <v>578</v>
      </c>
      <c r="E7" s="34">
        <v>589</v>
      </c>
      <c r="F7" s="18">
        <f>D7+E7</f>
        <v>1167</v>
      </c>
      <c r="G7" s="20">
        <f>F7</f>
        <v>1167</v>
      </c>
    </row>
    <row r="8" spans="1:8" ht="14.4" x14ac:dyDescent="0.3">
      <c r="A8" s="11"/>
      <c r="B8" s="21">
        <v>2</v>
      </c>
      <c r="C8" s="40">
        <f t="shared" ref="C8:C58" si="0">C7+7</f>
        <v>44995</v>
      </c>
      <c r="D8" s="34">
        <v>1998</v>
      </c>
      <c r="E8" s="34">
        <v>1003</v>
      </c>
      <c r="F8" s="18">
        <f t="shared" ref="F8:F30" si="1">D8+E8</f>
        <v>3001</v>
      </c>
      <c r="G8" s="42">
        <f t="shared" ref="G8:G59" si="2">G7+F8</f>
        <v>4168</v>
      </c>
    </row>
    <row r="9" spans="1:8" ht="14.4" x14ac:dyDescent="0.3">
      <c r="A9" s="11"/>
      <c r="B9" s="17">
        <v>3</v>
      </c>
      <c r="C9" s="40">
        <f t="shared" si="0"/>
        <v>45002</v>
      </c>
      <c r="D9" s="34">
        <v>3948</v>
      </c>
      <c r="E9" s="34">
        <v>3544</v>
      </c>
      <c r="F9" s="18">
        <f t="shared" si="1"/>
        <v>7492</v>
      </c>
      <c r="G9" s="42">
        <f t="shared" si="2"/>
        <v>11660</v>
      </c>
    </row>
    <row r="10" spans="1:8" ht="14.4" x14ac:dyDescent="0.3">
      <c r="A10" s="11"/>
      <c r="B10" s="19">
        <v>4</v>
      </c>
      <c r="C10" s="40">
        <f t="shared" si="0"/>
        <v>45009</v>
      </c>
      <c r="D10" s="34">
        <v>12191</v>
      </c>
      <c r="E10" s="34">
        <v>6075</v>
      </c>
      <c r="F10" s="18">
        <f t="shared" si="1"/>
        <v>18266</v>
      </c>
      <c r="G10" s="42">
        <f t="shared" si="2"/>
        <v>29926</v>
      </c>
      <c r="H10" s="36"/>
    </row>
    <row r="11" spans="1:8" ht="14.4" x14ac:dyDescent="0.3">
      <c r="A11" s="11"/>
      <c r="B11" s="19">
        <v>5</v>
      </c>
      <c r="C11" s="40">
        <f t="shared" si="0"/>
        <v>45016</v>
      </c>
      <c r="D11" s="34">
        <v>27001</v>
      </c>
      <c r="E11" s="34">
        <v>6814</v>
      </c>
      <c r="F11" s="18">
        <f t="shared" si="1"/>
        <v>33815</v>
      </c>
      <c r="G11" s="42">
        <f t="shared" si="2"/>
        <v>63741</v>
      </c>
    </row>
    <row r="12" spans="1:8" ht="14.4" x14ac:dyDescent="0.3">
      <c r="A12" s="11"/>
      <c r="B12" s="21">
        <v>6</v>
      </c>
      <c r="C12" s="40">
        <f t="shared" si="0"/>
        <v>45023</v>
      </c>
      <c r="D12" s="34">
        <v>60046</v>
      </c>
      <c r="E12" s="34">
        <v>3565</v>
      </c>
      <c r="F12" s="18">
        <f t="shared" si="1"/>
        <v>63611</v>
      </c>
      <c r="G12" s="42">
        <f t="shared" si="2"/>
        <v>127352</v>
      </c>
    </row>
    <row r="13" spans="1:8" ht="14.4" x14ac:dyDescent="0.3">
      <c r="A13" s="11"/>
      <c r="B13" s="17">
        <v>7</v>
      </c>
      <c r="C13" s="40">
        <f t="shared" si="0"/>
        <v>45030</v>
      </c>
      <c r="D13" s="34">
        <v>193227</v>
      </c>
      <c r="E13" s="34">
        <v>4007</v>
      </c>
      <c r="F13" s="18">
        <f t="shared" si="1"/>
        <v>197234</v>
      </c>
      <c r="G13" s="42">
        <f t="shared" si="2"/>
        <v>324586</v>
      </c>
    </row>
    <row r="14" spans="1:8" ht="14.4" x14ac:dyDescent="0.3">
      <c r="A14" s="11"/>
      <c r="B14" s="19">
        <v>8</v>
      </c>
      <c r="C14" s="40">
        <f t="shared" si="0"/>
        <v>45037</v>
      </c>
      <c r="D14" s="34">
        <v>481551</v>
      </c>
      <c r="E14" s="34">
        <v>20758</v>
      </c>
      <c r="F14" s="18">
        <f t="shared" si="1"/>
        <v>502309</v>
      </c>
      <c r="G14" s="42">
        <f t="shared" si="2"/>
        <v>826895</v>
      </c>
    </row>
    <row r="15" spans="1:8" ht="13.5" customHeight="1" x14ac:dyDescent="0.3">
      <c r="A15" s="11"/>
      <c r="B15" s="19">
        <v>9</v>
      </c>
      <c r="C15" s="40">
        <f t="shared" si="0"/>
        <v>45044</v>
      </c>
      <c r="D15" s="34">
        <v>553921</v>
      </c>
      <c r="E15" s="34">
        <v>25723</v>
      </c>
      <c r="F15" s="18">
        <f t="shared" si="1"/>
        <v>579644</v>
      </c>
      <c r="G15" s="42">
        <f t="shared" si="2"/>
        <v>1406539</v>
      </c>
    </row>
    <row r="16" spans="1:8" ht="14.4" x14ac:dyDescent="0.3">
      <c r="A16" s="11"/>
      <c r="B16" s="21">
        <v>10</v>
      </c>
      <c r="C16" s="40">
        <f t="shared" si="0"/>
        <v>45051</v>
      </c>
      <c r="D16" s="34">
        <v>351276</v>
      </c>
      <c r="E16" s="34">
        <v>10468</v>
      </c>
      <c r="F16" s="18">
        <f t="shared" si="1"/>
        <v>361744</v>
      </c>
      <c r="G16" s="42">
        <f t="shared" si="2"/>
        <v>1768283</v>
      </c>
    </row>
    <row r="17" spans="1:9" ht="14.4" x14ac:dyDescent="0.3">
      <c r="A17" s="11"/>
      <c r="B17" s="17">
        <v>11</v>
      </c>
      <c r="C17" s="40">
        <f t="shared" si="0"/>
        <v>45058</v>
      </c>
      <c r="D17" s="34">
        <v>170907</v>
      </c>
      <c r="E17" s="34">
        <v>3019</v>
      </c>
      <c r="F17" s="18">
        <f t="shared" si="1"/>
        <v>173926</v>
      </c>
      <c r="G17" s="42">
        <f t="shared" si="2"/>
        <v>1942209</v>
      </c>
    </row>
    <row r="18" spans="1:9" ht="14.4" x14ac:dyDescent="0.3">
      <c r="A18" s="11"/>
      <c r="B18" s="19">
        <v>12</v>
      </c>
      <c r="C18" s="40">
        <f t="shared" si="0"/>
        <v>45065</v>
      </c>
      <c r="D18" s="34">
        <v>159706</v>
      </c>
      <c r="E18" s="34">
        <v>21024</v>
      </c>
      <c r="F18" s="18">
        <f t="shared" si="1"/>
        <v>180730</v>
      </c>
      <c r="G18" s="42">
        <f t="shared" si="2"/>
        <v>2122939</v>
      </c>
    </row>
    <row r="19" spans="1:9" ht="14.4" x14ac:dyDescent="0.3">
      <c r="A19" s="11"/>
      <c r="B19" s="19">
        <v>13</v>
      </c>
      <c r="C19" s="40">
        <f t="shared" si="0"/>
        <v>45072</v>
      </c>
      <c r="D19" s="34">
        <v>233386</v>
      </c>
      <c r="E19" s="34">
        <v>15902</v>
      </c>
      <c r="F19" s="18">
        <f t="shared" si="1"/>
        <v>249288</v>
      </c>
      <c r="G19" s="42">
        <f t="shared" si="2"/>
        <v>2372227</v>
      </c>
    </row>
    <row r="20" spans="1:9" ht="14.4" x14ac:dyDescent="0.3">
      <c r="A20" s="11"/>
      <c r="B20" s="21">
        <v>14</v>
      </c>
      <c r="C20" s="40">
        <f t="shared" si="0"/>
        <v>45079</v>
      </c>
      <c r="D20" s="34">
        <v>88279</v>
      </c>
      <c r="E20" s="34">
        <v>2271</v>
      </c>
      <c r="F20" s="18">
        <f t="shared" si="1"/>
        <v>90550</v>
      </c>
      <c r="G20" s="42">
        <f t="shared" si="2"/>
        <v>2462777</v>
      </c>
    </row>
    <row r="21" spans="1:9" ht="14.4" x14ac:dyDescent="0.3">
      <c r="A21" s="11"/>
      <c r="B21" s="17">
        <v>15</v>
      </c>
      <c r="C21" s="40">
        <f t="shared" si="0"/>
        <v>45086</v>
      </c>
      <c r="D21" s="34">
        <v>62311</v>
      </c>
      <c r="E21" s="34">
        <v>-1367</v>
      </c>
      <c r="F21" s="18">
        <f t="shared" si="1"/>
        <v>60944</v>
      </c>
      <c r="G21" s="42">
        <f t="shared" si="2"/>
        <v>2523721</v>
      </c>
    </row>
    <row r="22" spans="1:9" ht="14.4" x14ac:dyDescent="0.3">
      <c r="A22" s="11"/>
      <c r="B22" s="19">
        <v>16</v>
      </c>
      <c r="C22" s="40">
        <f t="shared" si="0"/>
        <v>45093</v>
      </c>
      <c r="D22" s="34">
        <v>29736</v>
      </c>
      <c r="E22" s="34">
        <v>3057</v>
      </c>
      <c r="F22" s="18">
        <f t="shared" si="1"/>
        <v>32793</v>
      </c>
      <c r="G22" s="42">
        <f t="shared" si="2"/>
        <v>2556514</v>
      </c>
    </row>
    <row r="23" spans="1:9" ht="14.4" x14ac:dyDescent="0.3">
      <c r="A23" s="11"/>
      <c r="B23" s="19">
        <v>17</v>
      </c>
      <c r="C23" s="40">
        <f t="shared" si="0"/>
        <v>45100</v>
      </c>
      <c r="D23" s="34">
        <v>18877</v>
      </c>
      <c r="E23" s="34">
        <v>8</v>
      </c>
      <c r="F23" s="18">
        <f t="shared" si="1"/>
        <v>18885</v>
      </c>
      <c r="G23" s="42">
        <f t="shared" si="2"/>
        <v>2575399</v>
      </c>
    </row>
    <row r="24" spans="1:9" ht="15" customHeight="1" x14ac:dyDescent="0.3">
      <c r="A24" s="11"/>
      <c r="B24" s="21">
        <v>18</v>
      </c>
      <c r="C24" s="40">
        <f t="shared" si="0"/>
        <v>45107</v>
      </c>
      <c r="D24" s="34">
        <v>11264</v>
      </c>
      <c r="E24" s="34">
        <v>778</v>
      </c>
      <c r="F24" s="18">
        <f t="shared" si="1"/>
        <v>12042</v>
      </c>
      <c r="G24" s="42">
        <f t="shared" si="2"/>
        <v>2587441</v>
      </c>
    </row>
    <row r="25" spans="1:9" ht="15" customHeight="1" x14ac:dyDescent="0.3">
      <c r="A25" s="11"/>
      <c r="B25" s="17">
        <v>19</v>
      </c>
      <c r="C25" s="40">
        <f t="shared" si="0"/>
        <v>45114</v>
      </c>
      <c r="D25" s="34">
        <v>11459</v>
      </c>
      <c r="E25" s="34">
        <v>-2115</v>
      </c>
      <c r="F25" s="18">
        <f t="shared" si="1"/>
        <v>9344</v>
      </c>
      <c r="G25" s="42">
        <f t="shared" si="2"/>
        <v>2596785</v>
      </c>
    </row>
    <row r="26" spans="1:9" ht="15" customHeight="1" x14ac:dyDescent="0.3">
      <c r="A26" s="11"/>
      <c r="B26" s="19">
        <v>20</v>
      </c>
      <c r="C26" s="40">
        <f t="shared" si="0"/>
        <v>45121</v>
      </c>
      <c r="D26" s="34">
        <v>7959</v>
      </c>
      <c r="E26" s="34">
        <v>-541</v>
      </c>
      <c r="F26" s="18">
        <f t="shared" si="1"/>
        <v>7418</v>
      </c>
      <c r="G26" s="42">
        <f t="shared" si="2"/>
        <v>2604203</v>
      </c>
    </row>
    <row r="27" spans="1:9" ht="15" customHeight="1" x14ac:dyDescent="0.3">
      <c r="A27" s="11"/>
      <c r="B27" s="19">
        <v>21</v>
      </c>
      <c r="C27" s="40">
        <f t="shared" si="0"/>
        <v>45128</v>
      </c>
      <c r="D27" s="34">
        <v>7252</v>
      </c>
      <c r="E27" s="34">
        <v>-2410</v>
      </c>
      <c r="F27" s="18">
        <f t="shared" si="1"/>
        <v>4842</v>
      </c>
      <c r="G27" s="42">
        <f t="shared" si="2"/>
        <v>2609045</v>
      </c>
    </row>
    <row r="28" spans="1:9" ht="15" customHeight="1" x14ac:dyDescent="0.3">
      <c r="A28" s="11"/>
      <c r="B28" s="21">
        <v>22</v>
      </c>
      <c r="C28" s="40">
        <f t="shared" si="0"/>
        <v>45135</v>
      </c>
      <c r="D28" s="34">
        <v>6366</v>
      </c>
      <c r="E28" s="34">
        <v>-880</v>
      </c>
      <c r="F28" s="18">
        <f t="shared" si="1"/>
        <v>5486</v>
      </c>
      <c r="G28" s="42">
        <f t="shared" si="2"/>
        <v>2614531</v>
      </c>
      <c r="I28" s="30"/>
    </row>
    <row r="29" spans="1:9" ht="15" customHeight="1" x14ac:dyDescent="0.3">
      <c r="A29" s="11"/>
      <c r="B29" s="17">
        <v>23</v>
      </c>
      <c r="C29" s="40">
        <f t="shared" si="0"/>
        <v>45142</v>
      </c>
      <c r="D29" s="34">
        <v>7472</v>
      </c>
      <c r="E29" s="34">
        <v>-551</v>
      </c>
      <c r="F29" s="18">
        <f t="shared" si="1"/>
        <v>6921</v>
      </c>
      <c r="G29" s="42">
        <f t="shared" si="2"/>
        <v>2621452</v>
      </c>
    </row>
    <row r="30" spans="1:9" ht="15" customHeight="1" x14ac:dyDescent="0.3">
      <c r="A30" s="11"/>
      <c r="B30" s="19">
        <v>24</v>
      </c>
      <c r="C30" s="40">
        <f t="shared" si="0"/>
        <v>45149</v>
      </c>
      <c r="D30" s="34">
        <v>3247</v>
      </c>
      <c r="E30" s="34">
        <v>555</v>
      </c>
      <c r="F30" s="18">
        <f t="shared" si="1"/>
        <v>3802</v>
      </c>
      <c r="G30" s="42">
        <f t="shared" si="2"/>
        <v>2625254</v>
      </c>
    </row>
    <row r="31" spans="1:9" ht="15" customHeight="1" x14ac:dyDescent="0.3">
      <c r="A31" s="11"/>
      <c r="B31" s="19">
        <v>25</v>
      </c>
      <c r="C31" s="40">
        <f t="shared" si="0"/>
        <v>45156</v>
      </c>
      <c r="D31" s="34">
        <v>3182</v>
      </c>
      <c r="E31" s="34">
        <v>1065</v>
      </c>
      <c r="F31" s="18">
        <f>D31+E31</f>
        <v>4247</v>
      </c>
      <c r="G31" s="42">
        <f t="shared" si="2"/>
        <v>2629501</v>
      </c>
    </row>
    <row r="32" spans="1:9" ht="15" customHeight="1" x14ac:dyDescent="0.3">
      <c r="A32" s="11"/>
      <c r="B32" s="21">
        <v>26</v>
      </c>
      <c r="C32" s="40">
        <f t="shared" si="0"/>
        <v>45163</v>
      </c>
      <c r="D32" s="34">
        <v>5158</v>
      </c>
      <c r="E32" s="34">
        <v>322</v>
      </c>
      <c r="F32" s="18">
        <f>D32+E32</f>
        <v>5480</v>
      </c>
      <c r="G32" s="42">
        <f t="shared" si="2"/>
        <v>2634981</v>
      </c>
    </row>
    <row r="33" spans="1:7" ht="15" customHeight="1" x14ac:dyDescent="0.3">
      <c r="A33" s="11"/>
      <c r="B33" s="17">
        <v>27</v>
      </c>
      <c r="C33" s="40">
        <f t="shared" si="0"/>
        <v>45170</v>
      </c>
      <c r="D33" s="34">
        <v>6154</v>
      </c>
      <c r="E33" s="34">
        <v>195</v>
      </c>
      <c r="F33" s="18">
        <f>D33+E33</f>
        <v>6349</v>
      </c>
      <c r="G33" s="42">
        <f t="shared" si="2"/>
        <v>2641330</v>
      </c>
    </row>
    <row r="34" spans="1:7" ht="15" customHeight="1" x14ac:dyDescent="0.3">
      <c r="A34" s="11"/>
      <c r="B34" s="19">
        <v>28</v>
      </c>
      <c r="C34" s="40">
        <f t="shared" si="0"/>
        <v>45177</v>
      </c>
      <c r="D34" s="34">
        <v>6605</v>
      </c>
      <c r="E34" s="34">
        <v>2386</v>
      </c>
      <c r="F34" s="18">
        <f>D34+E34</f>
        <v>8991</v>
      </c>
      <c r="G34" s="42">
        <f t="shared" si="2"/>
        <v>2650321</v>
      </c>
    </row>
    <row r="35" spans="1:7" ht="16.5" customHeight="1" x14ac:dyDescent="0.3">
      <c r="A35" s="11"/>
      <c r="B35" s="19">
        <v>29</v>
      </c>
      <c r="C35" s="40">
        <f t="shared" si="0"/>
        <v>45184</v>
      </c>
      <c r="D35" s="34">
        <v>7903</v>
      </c>
      <c r="E35" s="34">
        <v>1584</v>
      </c>
      <c r="F35" s="18">
        <f>D35+E35</f>
        <v>9487</v>
      </c>
      <c r="G35" s="42">
        <f t="shared" si="2"/>
        <v>2659808</v>
      </c>
    </row>
    <row r="36" spans="1:7" ht="17.25" customHeight="1" x14ac:dyDescent="0.3">
      <c r="A36" s="11"/>
      <c r="B36" s="21">
        <v>30</v>
      </c>
      <c r="C36" s="40">
        <f t="shared" si="0"/>
        <v>45191</v>
      </c>
      <c r="D36" s="34">
        <v>3161</v>
      </c>
      <c r="E36" s="34">
        <v>622</v>
      </c>
      <c r="F36" s="18">
        <f t="shared" ref="F36:F56" si="3">D36+E36</f>
        <v>3783</v>
      </c>
      <c r="G36" s="42">
        <f t="shared" si="2"/>
        <v>2663591</v>
      </c>
    </row>
    <row r="37" spans="1:7" ht="15" customHeight="1" x14ac:dyDescent="0.3">
      <c r="A37" s="11"/>
      <c r="B37" s="17">
        <v>31</v>
      </c>
      <c r="C37" s="40">
        <f t="shared" si="0"/>
        <v>45198</v>
      </c>
      <c r="D37" s="34">
        <v>2995</v>
      </c>
      <c r="E37" s="34">
        <v>1045</v>
      </c>
      <c r="F37" s="18">
        <f t="shared" si="3"/>
        <v>4040</v>
      </c>
      <c r="G37" s="42">
        <f t="shared" si="2"/>
        <v>2667631</v>
      </c>
    </row>
    <row r="38" spans="1:7" ht="15" customHeight="1" x14ac:dyDescent="0.3">
      <c r="A38" s="11"/>
      <c r="B38" s="19">
        <v>32</v>
      </c>
      <c r="C38" s="40">
        <f t="shared" si="0"/>
        <v>45205</v>
      </c>
      <c r="D38" s="34">
        <v>3343</v>
      </c>
      <c r="E38" s="34">
        <v>216</v>
      </c>
      <c r="F38" s="18">
        <f t="shared" si="3"/>
        <v>3559</v>
      </c>
      <c r="G38" s="42">
        <f t="shared" si="2"/>
        <v>2671190</v>
      </c>
    </row>
    <row r="39" spans="1:7" ht="15" customHeight="1" x14ac:dyDescent="0.3">
      <c r="A39" s="11"/>
      <c r="B39" s="19">
        <v>33</v>
      </c>
      <c r="C39" s="40">
        <f t="shared" si="0"/>
        <v>45212</v>
      </c>
      <c r="D39" s="34">
        <v>4189</v>
      </c>
      <c r="E39" s="34">
        <v>-1071</v>
      </c>
      <c r="F39" s="18">
        <f t="shared" si="3"/>
        <v>3118</v>
      </c>
      <c r="G39" s="42">
        <f t="shared" si="2"/>
        <v>2674308</v>
      </c>
    </row>
    <row r="40" spans="1:7" ht="15" customHeight="1" x14ac:dyDescent="0.3">
      <c r="A40" s="11"/>
      <c r="B40" s="21">
        <v>34</v>
      </c>
      <c r="C40" s="40">
        <f t="shared" si="0"/>
        <v>45219</v>
      </c>
      <c r="D40" s="34">
        <v>5597</v>
      </c>
      <c r="E40" s="34">
        <v>-2894</v>
      </c>
      <c r="F40" s="18">
        <f t="shared" si="3"/>
        <v>2703</v>
      </c>
      <c r="G40" s="42">
        <f t="shared" si="2"/>
        <v>2677011</v>
      </c>
    </row>
    <row r="41" spans="1:7" ht="15" customHeight="1" x14ac:dyDescent="0.3">
      <c r="A41" s="11"/>
      <c r="B41" s="17">
        <v>35</v>
      </c>
      <c r="C41" s="40">
        <f t="shared" si="0"/>
        <v>45226</v>
      </c>
      <c r="D41" s="34">
        <v>3842</v>
      </c>
      <c r="E41" s="34">
        <v>-74</v>
      </c>
      <c r="F41" s="18">
        <f t="shared" si="3"/>
        <v>3768</v>
      </c>
      <c r="G41" s="42">
        <f t="shared" si="2"/>
        <v>2680779</v>
      </c>
    </row>
    <row r="42" spans="1:7" ht="15" customHeight="1" x14ac:dyDescent="0.3">
      <c r="A42" s="11"/>
      <c r="B42" s="19">
        <v>36</v>
      </c>
      <c r="C42" s="40">
        <f t="shared" si="0"/>
        <v>45233</v>
      </c>
      <c r="D42" s="34">
        <v>2450</v>
      </c>
      <c r="E42" s="34">
        <v>447</v>
      </c>
      <c r="F42" s="18">
        <f t="shared" si="3"/>
        <v>2897</v>
      </c>
      <c r="G42" s="42">
        <f t="shared" si="2"/>
        <v>2683676</v>
      </c>
    </row>
    <row r="43" spans="1:7" ht="15" customHeight="1" x14ac:dyDescent="0.3">
      <c r="A43" s="11"/>
      <c r="B43" s="19">
        <v>37</v>
      </c>
      <c r="C43" s="40">
        <f t="shared" si="0"/>
        <v>45240</v>
      </c>
      <c r="D43" s="34">
        <v>1114</v>
      </c>
      <c r="E43" s="34">
        <v>114</v>
      </c>
      <c r="F43" s="18">
        <f t="shared" si="3"/>
        <v>1228</v>
      </c>
      <c r="G43" s="42">
        <f t="shared" si="2"/>
        <v>2684904</v>
      </c>
    </row>
    <row r="44" spans="1:7" ht="15" customHeight="1" x14ac:dyDescent="0.3">
      <c r="A44" s="11"/>
      <c r="B44" s="21">
        <v>38</v>
      </c>
      <c r="C44" s="40">
        <f t="shared" si="0"/>
        <v>45247</v>
      </c>
      <c r="D44" s="34">
        <v>1255</v>
      </c>
      <c r="E44" s="34">
        <v>144</v>
      </c>
      <c r="F44" s="18">
        <f>D44+E44</f>
        <v>1399</v>
      </c>
      <c r="G44" s="42">
        <f t="shared" si="2"/>
        <v>2686303</v>
      </c>
    </row>
    <row r="45" spans="1:7" ht="15" customHeight="1" x14ac:dyDescent="0.3">
      <c r="A45" s="11"/>
      <c r="B45" s="17">
        <v>39</v>
      </c>
      <c r="C45" s="40">
        <f t="shared" si="0"/>
        <v>45254</v>
      </c>
      <c r="D45" s="34">
        <v>1421</v>
      </c>
      <c r="E45" s="34">
        <v>878</v>
      </c>
      <c r="F45" s="18">
        <f t="shared" si="3"/>
        <v>2299</v>
      </c>
      <c r="G45" s="42">
        <f t="shared" si="2"/>
        <v>2688602</v>
      </c>
    </row>
    <row r="46" spans="1:7" ht="15" customHeight="1" x14ac:dyDescent="0.3">
      <c r="A46" s="11"/>
      <c r="B46" s="19">
        <v>40</v>
      </c>
      <c r="C46" s="40">
        <f t="shared" si="0"/>
        <v>45261</v>
      </c>
      <c r="D46" s="34">
        <v>2240</v>
      </c>
      <c r="E46" s="34">
        <v>553</v>
      </c>
      <c r="F46" s="18">
        <f t="shared" si="3"/>
        <v>2793</v>
      </c>
      <c r="G46" s="42">
        <f t="shared" si="2"/>
        <v>2691395</v>
      </c>
    </row>
    <row r="47" spans="1:7" ht="15" customHeight="1" x14ac:dyDescent="0.3">
      <c r="A47" s="11"/>
      <c r="B47" s="19">
        <v>41</v>
      </c>
      <c r="C47" s="40">
        <f t="shared" si="0"/>
        <v>45268</v>
      </c>
      <c r="D47" s="34">
        <v>2389</v>
      </c>
      <c r="E47" s="34">
        <v>456</v>
      </c>
      <c r="F47" s="18">
        <f t="shared" si="3"/>
        <v>2845</v>
      </c>
      <c r="G47" s="42">
        <f t="shared" si="2"/>
        <v>2694240</v>
      </c>
    </row>
    <row r="48" spans="1:7" ht="15" customHeight="1" x14ac:dyDescent="0.3">
      <c r="A48" s="11"/>
      <c r="B48" s="21">
        <v>42</v>
      </c>
      <c r="C48" s="40">
        <f t="shared" si="0"/>
        <v>45275</v>
      </c>
      <c r="D48" s="34">
        <v>1372</v>
      </c>
      <c r="E48" s="34">
        <v>117</v>
      </c>
      <c r="F48" s="18">
        <f t="shared" si="3"/>
        <v>1489</v>
      </c>
      <c r="G48" s="42">
        <f t="shared" si="2"/>
        <v>2695729</v>
      </c>
    </row>
    <row r="49" spans="1:8" ht="14.4" x14ac:dyDescent="0.3">
      <c r="A49" s="11"/>
      <c r="B49" s="17">
        <v>43</v>
      </c>
      <c r="C49" s="40">
        <f t="shared" si="0"/>
        <v>45282</v>
      </c>
      <c r="D49" s="34">
        <v>1422</v>
      </c>
      <c r="E49" s="34">
        <v>174</v>
      </c>
      <c r="F49" s="18">
        <f t="shared" si="3"/>
        <v>1596</v>
      </c>
      <c r="G49" s="42">
        <f t="shared" si="2"/>
        <v>2697325</v>
      </c>
    </row>
    <row r="50" spans="1:8" ht="15" customHeight="1" x14ac:dyDescent="0.3">
      <c r="A50" s="11"/>
      <c r="B50" s="19">
        <v>44</v>
      </c>
      <c r="C50" s="40">
        <f t="shared" si="0"/>
        <v>45289</v>
      </c>
      <c r="D50" s="34">
        <v>191</v>
      </c>
      <c r="E50" s="34">
        <v>738</v>
      </c>
      <c r="F50" s="18">
        <f t="shared" si="3"/>
        <v>929</v>
      </c>
      <c r="G50" s="42">
        <f t="shared" si="2"/>
        <v>2698254</v>
      </c>
    </row>
    <row r="51" spans="1:8" ht="15" customHeight="1" x14ac:dyDescent="0.3">
      <c r="A51" s="11"/>
      <c r="B51" s="19">
        <v>45</v>
      </c>
      <c r="C51" s="40">
        <f t="shared" si="0"/>
        <v>45296</v>
      </c>
      <c r="D51" s="34">
        <v>1473</v>
      </c>
      <c r="E51" s="34">
        <v>921</v>
      </c>
      <c r="F51" s="18">
        <f t="shared" si="3"/>
        <v>2394</v>
      </c>
      <c r="G51" s="42">
        <f t="shared" si="2"/>
        <v>2700648</v>
      </c>
    </row>
    <row r="52" spans="1:8" ht="15" customHeight="1" x14ac:dyDescent="0.3">
      <c r="A52" s="11"/>
      <c r="B52" s="21">
        <v>46</v>
      </c>
      <c r="C52" s="40">
        <f t="shared" si="0"/>
        <v>45303</v>
      </c>
      <c r="D52" s="34">
        <v>2181</v>
      </c>
      <c r="E52" s="34">
        <v>197</v>
      </c>
      <c r="F52" s="18">
        <f t="shared" si="3"/>
        <v>2378</v>
      </c>
      <c r="G52" s="42">
        <f t="shared" si="2"/>
        <v>2703026</v>
      </c>
    </row>
    <row r="53" spans="1:8" ht="15" customHeight="1" x14ac:dyDescent="0.3">
      <c r="A53" s="11"/>
      <c r="B53" s="17">
        <v>47</v>
      </c>
      <c r="C53" s="40">
        <f t="shared" si="0"/>
        <v>45310</v>
      </c>
      <c r="D53" s="34">
        <v>3135</v>
      </c>
      <c r="E53" s="34">
        <v>-10</v>
      </c>
      <c r="F53" s="18">
        <f t="shared" si="3"/>
        <v>3125</v>
      </c>
      <c r="G53" s="42">
        <f t="shared" si="2"/>
        <v>2706151</v>
      </c>
    </row>
    <row r="54" spans="1:8" ht="15" customHeight="1" x14ac:dyDescent="0.3">
      <c r="A54" s="11"/>
      <c r="B54" s="19">
        <v>48</v>
      </c>
      <c r="C54" s="40">
        <f t="shared" si="0"/>
        <v>45317</v>
      </c>
      <c r="D54" s="34">
        <v>2283</v>
      </c>
      <c r="E54" s="34">
        <v>403</v>
      </c>
      <c r="F54" s="18">
        <f t="shared" si="3"/>
        <v>2686</v>
      </c>
      <c r="G54" s="42">
        <f t="shared" si="2"/>
        <v>2708837</v>
      </c>
    </row>
    <row r="55" spans="1:8" s="1" customFormat="1" ht="15" customHeight="1" x14ac:dyDescent="0.3">
      <c r="A55" s="14"/>
      <c r="B55" s="19">
        <v>49</v>
      </c>
      <c r="C55" s="40">
        <f t="shared" si="0"/>
        <v>45324</v>
      </c>
      <c r="D55" s="34">
        <v>2802</v>
      </c>
      <c r="E55" s="34">
        <v>187</v>
      </c>
      <c r="F55" s="18">
        <f t="shared" si="3"/>
        <v>2989</v>
      </c>
      <c r="G55" s="42">
        <f t="shared" si="2"/>
        <v>2711826</v>
      </c>
      <c r="H55" s="2"/>
    </row>
    <row r="56" spans="1:8" ht="15" customHeight="1" x14ac:dyDescent="0.3">
      <c r="A56" s="11"/>
      <c r="B56" s="21">
        <v>50</v>
      </c>
      <c r="C56" s="40">
        <f t="shared" si="0"/>
        <v>45331</v>
      </c>
      <c r="D56" s="34">
        <v>1942</v>
      </c>
      <c r="E56" s="34">
        <v>11</v>
      </c>
      <c r="F56" s="18">
        <f t="shared" si="3"/>
        <v>1953</v>
      </c>
      <c r="G56" s="42">
        <f t="shared" si="2"/>
        <v>2713779</v>
      </c>
    </row>
    <row r="57" spans="1:8" ht="15" customHeight="1" x14ac:dyDescent="0.3">
      <c r="A57" s="11"/>
      <c r="B57" s="17">
        <v>51</v>
      </c>
      <c r="C57" s="40">
        <f t="shared" si="0"/>
        <v>45338</v>
      </c>
      <c r="D57" s="34">
        <v>3879</v>
      </c>
      <c r="E57" s="34">
        <v>0</v>
      </c>
      <c r="F57" s="18">
        <f>D57+E57</f>
        <v>3879</v>
      </c>
      <c r="G57" s="42">
        <f t="shared" si="2"/>
        <v>2717658</v>
      </c>
    </row>
    <row r="58" spans="1:8" ht="15" customHeight="1" x14ac:dyDescent="0.3">
      <c r="A58" s="11"/>
      <c r="B58" s="19">
        <v>52</v>
      </c>
      <c r="C58" s="40">
        <f t="shared" si="0"/>
        <v>45345</v>
      </c>
      <c r="D58" s="34">
        <v>2605</v>
      </c>
      <c r="E58" s="34">
        <v>0</v>
      </c>
      <c r="F58" s="18">
        <f>D58+E58</f>
        <v>2605</v>
      </c>
      <c r="G58" s="42">
        <f t="shared" si="2"/>
        <v>2720263</v>
      </c>
    </row>
    <row r="59" spans="1:8" ht="14.4" x14ac:dyDescent="0.3">
      <c r="A59" s="11"/>
      <c r="B59" s="19">
        <v>53</v>
      </c>
      <c r="C59" s="40"/>
      <c r="D59" s="34"/>
      <c r="E59" s="34"/>
      <c r="F59" s="18">
        <f>D59+E59</f>
        <v>0</v>
      </c>
      <c r="G59" s="42">
        <f t="shared" si="2"/>
        <v>2720263</v>
      </c>
    </row>
    <row r="60" spans="1:8" ht="13.8" x14ac:dyDescent="0.25">
      <c r="A60" s="11"/>
      <c r="B60" s="11"/>
      <c r="C60" s="37"/>
      <c r="D60" s="31"/>
      <c r="E60" s="23"/>
      <c r="F60" s="24"/>
      <c r="G60" s="25"/>
    </row>
    <row r="61" spans="1:8" ht="13.8" x14ac:dyDescent="0.25">
      <c r="A61" s="11"/>
      <c r="B61" s="11"/>
      <c r="C61" s="37"/>
      <c r="D61" s="31"/>
      <c r="E61" s="23"/>
      <c r="F61" s="24"/>
      <c r="G61" s="25"/>
    </row>
    <row r="62" spans="1:8" ht="13.8" x14ac:dyDescent="0.25">
      <c r="A62" s="11"/>
      <c r="B62" s="11"/>
      <c r="C62" s="37"/>
      <c r="D62" s="31"/>
      <c r="E62" s="23"/>
      <c r="F62" s="24"/>
      <c r="G62" s="25"/>
    </row>
    <row r="63" spans="1:8" ht="13.8" x14ac:dyDescent="0.25">
      <c r="A63" s="11"/>
      <c r="B63" s="11"/>
      <c r="C63" s="37"/>
      <c r="D63" s="31"/>
      <c r="E63" s="23"/>
      <c r="F63" s="24"/>
      <c r="G63" s="25"/>
    </row>
    <row r="64" spans="1:8" ht="13.8" x14ac:dyDescent="0.25">
      <c r="A64" s="11"/>
      <c r="B64" s="11"/>
      <c r="C64" s="37"/>
      <c r="D64" s="31"/>
      <c r="E64" s="23"/>
      <c r="F64" s="24"/>
      <c r="G64" s="25"/>
    </row>
    <row r="65" spans="4:7" x14ac:dyDescent="0.2">
      <c r="D65" s="32"/>
      <c r="E65" s="4"/>
      <c r="F65" s="7"/>
      <c r="G65" s="5"/>
    </row>
    <row r="66" spans="4:7" x14ac:dyDescent="0.2">
      <c r="D66" s="32"/>
      <c r="E66" s="4"/>
      <c r="F66" s="7"/>
      <c r="G66" s="5"/>
    </row>
    <row r="67" spans="4:7" x14ac:dyDescent="0.2">
      <c r="D67" s="32"/>
      <c r="E67" s="4"/>
      <c r="F67" s="7"/>
      <c r="G67" s="5"/>
    </row>
    <row r="68" spans="4:7" x14ac:dyDescent="0.2">
      <c r="D68" s="32"/>
      <c r="E68" s="4"/>
      <c r="F68" s="7"/>
      <c r="G68" s="5"/>
    </row>
    <row r="69" spans="4:7" x14ac:dyDescent="0.2">
      <c r="D69" s="32"/>
      <c r="E69" s="4"/>
      <c r="F69" s="7"/>
      <c r="G69" s="5"/>
    </row>
    <row r="70" spans="4:7" x14ac:dyDescent="0.2">
      <c r="D70" s="32"/>
      <c r="E70" s="4"/>
      <c r="F70" s="7"/>
      <c r="G70" s="5"/>
    </row>
    <row r="71" spans="4:7" x14ac:dyDescent="0.2">
      <c r="D71" s="32"/>
      <c r="E71" s="4"/>
      <c r="F71" s="7"/>
      <c r="G71" s="5"/>
    </row>
    <row r="72" spans="4:7" x14ac:dyDescent="0.2">
      <c r="D72" s="32"/>
      <c r="E72" s="4"/>
      <c r="F72" s="7"/>
      <c r="G72" s="5"/>
    </row>
    <row r="73" spans="4:7" x14ac:dyDescent="0.2">
      <c r="D73" s="32"/>
      <c r="E73" s="4"/>
      <c r="F73" s="7"/>
      <c r="G73" s="5"/>
    </row>
    <row r="74" spans="4:7" x14ac:dyDescent="0.2">
      <c r="D74" s="32"/>
      <c r="E74" s="4"/>
      <c r="F74" s="7"/>
      <c r="G74" s="5"/>
    </row>
    <row r="75" spans="4:7" x14ac:dyDescent="0.2">
      <c r="D75" s="32"/>
      <c r="E75" s="4"/>
      <c r="F75" s="7"/>
      <c r="G75" s="5"/>
    </row>
    <row r="76" spans="4:7" x14ac:dyDescent="0.2">
      <c r="D76" s="32"/>
      <c r="E76" s="4"/>
      <c r="F76" s="7"/>
      <c r="G76" s="5"/>
    </row>
    <row r="77" spans="4:7" x14ac:dyDescent="0.2">
      <c r="D77" s="32"/>
      <c r="E77" s="4"/>
      <c r="F77" s="7"/>
      <c r="G77" s="5"/>
    </row>
    <row r="78" spans="4:7" x14ac:dyDescent="0.2">
      <c r="D78" s="32"/>
      <c r="E78" s="4"/>
      <c r="F78" s="7"/>
      <c r="G78" s="5"/>
    </row>
    <row r="79" spans="4:7" x14ac:dyDescent="0.2">
      <c r="D79" s="32"/>
      <c r="E79" s="4"/>
      <c r="F79" s="7"/>
      <c r="G79" s="5"/>
    </row>
    <row r="80" spans="4:7" x14ac:dyDescent="0.2">
      <c r="D80" s="32"/>
      <c r="E80" s="4"/>
      <c r="F80" s="7"/>
      <c r="G80" s="5"/>
    </row>
    <row r="81" spans="4:7" x14ac:dyDescent="0.2">
      <c r="D81" s="32"/>
      <c r="E81" s="4"/>
      <c r="F81" s="7"/>
      <c r="G81" s="5"/>
    </row>
    <row r="82" spans="4:7" x14ac:dyDescent="0.2">
      <c r="D82" s="32"/>
      <c r="E82" s="4"/>
      <c r="F82" s="7"/>
      <c r="G82" s="5"/>
    </row>
    <row r="83" spans="4:7" x14ac:dyDescent="0.2">
      <c r="D83" s="32"/>
      <c r="E83" s="4"/>
      <c r="F83" s="7"/>
      <c r="G83" s="5"/>
    </row>
    <row r="84" spans="4:7" x14ac:dyDescent="0.2">
      <c r="D84" s="32"/>
      <c r="E84" s="4"/>
      <c r="F84" s="7"/>
      <c r="G84" s="5"/>
    </row>
    <row r="85" spans="4:7" x14ac:dyDescent="0.2">
      <c r="D85" s="32"/>
      <c r="E85" s="4"/>
      <c r="F85" s="7"/>
      <c r="G85" s="5"/>
    </row>
    <row r="86" spans="4:7" x14ac:dyDescent="0.2">
      <c r="D86" s="32"/>
      <c r="E86" s="4"/>
      <c r="F86" s="7"/>
      <c r="G86" s="5"/>
    </row>
    <row r="87" spans="4:7" x14ac:dyDescent="0.2">
      <c r="D87" s="32"/>
      <c r="E87" s="4"/>
      <c r="F87" s="7"/>
      <c r="G87" s="5"/>
    </row>
    <row r="88" spans="4:7" x14ac:dyDescent="0.2">
      <c r="D88" s="32"/>
      <c r="E88" s="4"/>
      <c r="F88" s="7"/>
      <c r="G88" s="5"/>
    </row>
    <row r="89" spans="4:7" x14ac:dyDescent="0.2">
      <c r="D89" s="32"/>
      <c r="E89" s="4"/>
      <c r="F89" s="7"/>
      <c r="G89" s="5"/>
    </row>
    <row r="90" spans="4:7" x14ac:dyDescent="0.2">
      <c r="D90" s="32"/>
      <c r="E90" s="4"/>
      <c r="F90" s="7"/>
      <c r="G90" s="5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65f53dc4-d250-4e55-bddf-148ce7e458c8">Production</Division>
    <Source xmlns="65f53dc4-d250-4e55-bddf-148ce7e458c8">
      <Value>SAGIS</Value>
    </Source>
    <RetentionStatus xmlns="65f53dc4-d250-4e55-bddf-148ce7e458c8">Active</RetentionStatus>
    <TransferredtoMasterFile xmlns="65f53dc4-d250-4e55-bddf-148ce7e458c8" xsi:nil="true"/>
    <Rawdata xmlns="65f53dc4-d250-4e55-bddf-148ce7e458c8" xsi:nil="true"/>
    <Category xmlns="65f53dc4-d250-4e55-bddf-148ce7e458c8">Deliveries</Category>
    <Content xmlns="65f53dc4-d250-4e55-bddf-148ce7e458c8">Physical Deliveries by Producers
</Content>
    <TaxCatchAll xmlns="5d7b95ce-97cf-4a61-8884-fde260c16070" xsi:nil="true"/>
    <lcf76f155ced4ddcb4097134ff3c332f xmlns="65f53dc4-d250-4e55-bddf-148ce7e458c8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8AF1E56B9447927F1E6F610AF402" ma:contentTypeVersion="24" ma:contentTypeDescription="Create a new document." ma:contentTypeScope="" ma:versionID="0a2d8d999977fc5f6fe5dc4497d19586">
  <xsd:schema xmlns:xsd="http://www.w3.org/2001/XMLSchema" xmlns:xs="http://www.w3.org/2001/XMLSchema" xmlns:p="http://schemas.microsoft.com/office/2006/metadata/properties" xmlns:ns2="65f53dc4-d250-4e55-bddf-148ce7e458c8" xmlns:ns3="5d7b95ce-97cf-4a61-8884-fde260c16070" targetNamespace="http://schemas.microsoft.com/office/2006/metadata/properties" ma:root="true" ma:fieldsID="0a226377198e4a44718f16734224205d" ns2:_="" ns3:_="">
    <xsd:import namespace="65f53dc4-d250-4e55-bddf-148ce7e458c8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Division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tentionStatus"/>
                <xsd:element ref="ns2:Source" minOccurs="0"/>
                <xsd:element ref="ns2:TransferredtoMasterFile" minOccurs="0"/>
                <xsd:element ref="ns2:Rawdata" minOccurs="0"/>
                <xsd:element ref="ns2:Category" minOccurs="0"/>
                <xsd:element ref="ns2:Content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3dc4-d250-4e55-bddf-148ce7e458c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Economic Environment" ma:default="Unassigned" ma:format="Dropdown" ma:indexed="true" ma:internalName="Division">
      <xsd:simpleType>
        <xsd:union memberTypes="dms:Text">
          <xsd:simpleType>
            <xsd:restriction base="dms:Choice">
              <xsd:enumeration value="Production"/>
              <xsd:enumeration value="Inputs"/>
              <xsd:enumeration value="Market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tentionStatus" ma:index="12" ma:displayName="Retention Status" ma:default="Unknown" ma:format="Dropdown" ma:indexed="true" ma:internalName="RetentionStatus">
      <xsd:simpleType>
        <xsd:restriction base="dms:Choice">
          <xsd:enumeration value="Active"/>
          <xsd:enumeration value="Archive"/>
          <xsd:enumeration value="Marked For Deletion"/>
          <xsd:enumeration value="Unknown"/>
        </xsd:restriction>
      </xsd:simpleType>
    </xsd:element>
    <xsd:element name="Source" ma:index="13" nillable="true" ma:displayName="Source" ma:description="Original Data Source" ma:format="Dropdown" ma:internalName="Sour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GIS"/>
                        <xsd:enumeration value="CEC"/>
                        <xsd:enumeration value="IGC"/>
                        <xsd:enumeration value="CEF"/>
                        <xsd:enumeration value="AgFacts"/>
                        <xsd:enumeration value="Industry"/>
                        <xsd:enumeration value="Cn Chemicals"/>
                        <xsd:enumeration value="Omnia"/>
                        <xsd:enumeration value="JSE"/>
                        <xsd:enumeration value="AFMA"/>
                        <xsd:enumeration value="CBOT"/>
                        <xsd:enumeration value="Oilworld"/>
                        <xsd:enumeration value="USDA"/>
                        <xsd:enumeration value="Seaboard"/>
                        <xsd:enumeration value="Stats SA"/>
                        <xsd:enumeration value="SOILL"/>
                        <xsd:enumeration value="Kynoch"/>
                        <xsd:enumeration value="Sidi Parani"/>
                        <xsd:enumeration value="SASOL"/>
                        <xsd:enumeration value="Foskor"/>
                        <xsd:enumeration value="SA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ransferredtoMasterFile" ma:index="14" nillable="true" ma:displayName="Transferred to Master File" ma:format="Dropdown" ma:internalName="TransferredtoMasterFile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Rawdata" ma:index="15" nillable="true" ma:displayName="Raw data" ma:format="Dropdown" ma:internalName="Rawdata">
      <xsd:simpleType>
        <xsd:restriction base="dms:Choice">
          <xsd:enumeration value="Raw"/>
          <xsd:enumeration value="Calculation"/>
          <xsd:enumeration value="Unsure"/>
        </xsd:restriction>
      </xsd:simpleType>
    </xsd:element>
    <xsd:element name="Category" ma:index="16" nillable="true" ma:displayName="Category" ma:default="Unassigned" ma:format="Dropdown" ma:internalName="Category">
      <xsd:simpleType>
        <xsd:restriction base="dms:Choice">
          <xsd:enumeration value="Machinery"/>
          <xsd:enumeration value="Fuel"/>
          <xsd:enumeration value="Fertilizer"/>
          <xsd:enumeration value="Chemicals"/>
          <xsd:enumeration value="Unassigned"/>
          <xsd:enumeration value="Production Statistics"/>
          <xsd:enumeration value="Weather"/>
          <xsd:enumeration value="Deliveries"/>
          <xsd:enumeration value="Grain Prices"/>
          <xsd:enumeration value="Grain Products"/>
          <xsd:enumeration value="Imports &amp; Exports"/>
          <xsd:enumeration value="Silo Data"/>
          <xsd:enumeration value="General Market Info"/>
        </xsd:restriction>
      </xsd:simpleType>
    </xsd:element>
    <xsd:element name="Content" ma:index="17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B1E02D-78FD-40DF-96FA-22C4C3F08CB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65f53dc4-d250-4e55-bddf-148ce7e458c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09B42E-58FE-494E-BDD5-A8EBDB65152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7B1CA62-9F22-4E02-9E8D-533838DA4A9F}"/>
</file>

<file path=customXml/itemProps4.xml><?xml version="1.0" encoding="utf-8"?>
<ds:datastoreItem xmlns:ds="http://schemas.openxmlformats.org/officeDocument/2006/customXml" ds:itemID="{16FC30BA-0544-4A11-8026-5967FA071E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18" baseType="lpstr">
      <vt:lpstr>Table-SAGIS deliver vs CEC est</vt:lpstr>
      <vt:lpstr>Soybeans 2026_2027</vt:lpstr>
      <vt:lpstr>Sojabone - Soybeans</vt:lpstr>
      <vt:lpstr>Soybeans 2025_2026</vt:lpstr>
      <vt:lpstr>Soybeans 2019-2020</vt:lpstr>
      <vt:lpstr>Soybeans 2020_2021</vt:lpstr>
      <vt:lpstr>Soybeans 2021_2022</vt:lpstr>
      <vt:lpstr>Soybeans 2022_2023</vt:lpstr>
      <vt:lpstr>Soybeans 2023_2024</vt:lpstr>
      <vt:lpstr>Soybeans 2024_2025</vt:lpstr>
      <vt:lpstr>Seasonal trends</vt:lpstr>
      <vt:lpstr>Soybean Chart 2026_27</vt:lpstr>
      <vt:lpstr>Weeklikse totale lewerings</vt:lpstr>
      <vt:lpstr>Weeklikse kumulatiewe lewerings</vt:lpstr>
      <vt:lpstr>Lewerings tot datum</vt:lpstr>
      <vt:lpstr>'Sojabone - Soybeans'!Print_Area</vt:lpstr>
      <vt:lpstr>'Soybeans 2019-2020'!Print_Area</vt:lpstr>
      <vt:lpstr>'Table-SAGIS deliver vs CEC est'!Print_Area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Wessel Lemmer (Grain SA)</dc:creator>
  <cp:keywords/>
  <dc:description/>
  <cp:lastModifiedBy>Cathrine Mathekga</cp:lastModifiedBy>
  <cp:revision/>
  <dcterms:created xsi:type="dcterms:W3CDTF">2005-11-02T09:45:58Z</dcterms:created>
  <dcterms:modified xsi:type="dcterms:W3CDTF">2026-08-27T11:53:19Z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Luzelle Botha</vt:lpwstr>
  </property>
  <property fmtid="{D5CDD505-2E9C-101B-9397-08002B2CF9AE}" pid="3" name="Order">
    <vt:lpwstr>11269000.0000000</vt:lpwstr>
  </property>
  <property fmtid="{D5CDD505-2E9C-101B-9397-08002B2CF9AE}" pid="4" name="display_urn:schemas-microsoft-com:office:office#Author">
    <vt:lpwstr>Luzelle Botha</vt:lpwstr>
  </property>
  <property fmtid="{D5CDD505-2E9C-101B-9397-08002B2CF9AE}" pid="5" name="ContentTypeId">
    <vt:lpwstr>0x01010099528AF1E56B9447927F1E6F610AF402</vt:lpwstr>
  </property>
  <property fmtid="{D5CDD505-2E9C-101B-9397-08002B2CF9AE}" pid="6" name="MediaServiceImageTags">
    <vt:lpwstr/>
  </property>
  <property fmtid="{D5CDD505-2E9C-101B-9397-08002B2CF9AE}" pid="7" name="SourceDoc">
    <vt:bool>true</vt:bool>
  </property>
  <property fmtid="{D5CDD505-2E9C-101B-9397-08002B2CF9AE}" pid="8" name="Cleaned">
    <vt:bool>false</vt:bool>
  </property>
</Properties>
</file>