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grainsa2019.sharepoint.com/sites/ProductionEconomics/Produksie Begrotings_Production Budgets/"/>
    </mc:Choice>
  </mc:AlternateContent>
  <xr:revisionPtr revIDLastSave="889" documentId="13_ncr:1_{6F206917-D8B6-47F1-A32E-654126F537EA}" xr6:coauthVersionLast="47" xr6:coauthVersionMax="47" xr10:uidLastSave="{A7D9AD21-4BDD-4AA8-BB1D-70477FFB5FAB}"/>
  <bookViews>
    <workbookView xWindow="-108" yWindow="-108" windowWidth="23256" windowHeight="12456" tabRatio="888" activeTab="6" xr2:uid="{00000000-000D-0000-FFFF-FFFF00000000}"/>
  </bookViews>
  <sheets>
    <sheet name="Pryse + Sensatiwiteitsanalise" sheetId="37" r:id="rId1"/>
    <sheet name="Bes-soja" sheetId="24" r:id="rId2"/>
    <sheet name="Bes-mielies" sheetId="23" r:id="rId3"/>
    <sheet name="Sheet1" sheetId="41" r:id="rId4"/>
    <sheet name="Bes- Sorghum" sheetId="25" r:id="rId5"/>
    <sheet name="Bes-Sonneblom" sheetId="34" r:id="rId6"/>
    <sheet name="Crop Comparison" sheetId="39" r:id="rId7"/>
  </sheets>
  <externalReferences>
    <externalReference r:id="rId8"/>
    <externalReference r:id="rId9"/>
    <externalReference r:id="rId10"/>
    <externalReference r:id="rId11"/>
  </externalReferences>
  <definedNames>
    <definedName name="Opbrengspeil">'Bes-mielies'!$Z$9:$Z$14</definedName>
    <definedName name="_xlnm.Print_Area" localSheetId="4">'Bes- Sorghum'!$A$1:$I$43</definedName>
    <definedName name="_xlnm.Print_Area" localSheetId="2">'Bes-mielies'!$A$1:$I$47</definedName>
    <definedName name="_xlnm.Print_Area" localSheetId="1">'Bes-soja'!$A$1:$I$43</definedName>
    <definedName name="_xlnm.Print_Area" localSheetId="5">'Bes-Sonneblom'!$A$1:$I$43</definedName>
    <definedName name="Sojaopbrengspeil">'Bes-soja'!$Z$9:$Z$14</definedName>
    <definedName name="Sonopbrengspeil">'Bes-Sonneblom'!$Z$9:$Z$12</definedName>
    <definedName name="Sorgopbrengspeil">'Bes- Sorghum'!$Z$9:$Z$14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39" l="1"/>
  <c r="E14" i="39"/>
  <c r="E15" i="39"/>
  <c r="E16" i="39"/>
  <c r="E17" i="39"/>
  <c r="E19" i="39"/>
  <c r="E20" i="39"/>
  <c r="E21" i="39"/>
  <c r="E22" i="39"/>
  <c r="E27" i="39"/>
  <c r="E11" i="39"/>
  <c r="D12" i="39"/>
  <c r="D14" i="39"/>
  <c r="D15" i="39"/>
  <c r="D16" i="39"/>
  <c r="D17" i="39"/>
  <c r="D19" i="39"/>
  <c r="D22" i="39"/>
  <c r="D23" i="39"/>
  <c r="D24" i="39"/>
  <c r="D27" i="39"/>
  <c r="D11" i="39"/>
  <c r="C12" i="39"/>
  <c r="C14" i="39"/>
  <c r="C15" i="39"/>
  <c r="C16" i="39"/>
  <c r="C17" i="39"/>
  <c r="C19" i="39"/>
  <c r="C20" i="39"/>
  <c r="C22" i="39"/>
  <c r="C23" i="39"/>
  <c r="C24" i="39"/>
  <c r="C27" i="39"/>
  <c r="C11" i="39"/>
  <c r="B12" i="39"/>
  <c r="B13" i="39"/>
  <c r="B14" i="39"/>
  <c r="B15" i="39"/>
  <c r="B16" i="39"/>
  <c r="B17" i="39"/>
  <c r="B19" i="39"/>
  <c r="B20" i="39"/>
  <c r="B22" i="39"/>
  <c r="B23" i="39"/>
  <c r="B24" i="39"/>
  <c r="B27" i="39"/>
  <c r="B11" i="39"/>
  <c r="D36" i="34"/>
  <c r="B4" i="39" l="1"/>
  <c r="C4" i="39"/>
  <c r="D4" i="39"/>
  <c r="E28" i="39" l="1"/>
  <c r="E34" i="24"/>
  <c r="F34" i="24"/>
  <c r="G34" i="24"/>
  <c r="H34" i="24"/>
  <c r="I34" i="24"/>
  <c r="D34" i="24"/>
  <c r="D26" i="24"/>
  <c r="E34" i="23"/>
  <c r="F34" i="23"/>
  <c r="G34" i="23"/>
  <c r="H34" i="23"/>
  <c r="I34" i="23"/>
  <c r="D34" i="23"/>
  <c r="D26" i="23"/>
  <c r="D30" i="23" s="1"/>
  <c r="D32" i="23" s="1"/>
  <c r="E34" i="25"/>
  <c r="F34" i="25"/>
  <c r="G34" i="25"/>
  <c r="H34" i="25"/>
  <c r="I34" i="25"/>
  <c r="D34" i="25"/>
  <c r="D26" i="25"/>
  <c r="D30" i="25" s="1"/>
  <c r="D32" i="25" s="1"/>
  <c r="E34" i="34"/>
  <c r="F34" i="34"/>
  <c r="G34" i="34"/>
  <c r="H34" i="34"/>
  <c r="I34" i="34"/>
  <c r="D34" i="34"/>
  <c r="F32" i="34"/>
  <c r="G32" i="34"/>
  <c r="H32" i="34"/>
  <c r="I32" i="34"/>
  <c r="D32" i="34"/>
  <c r="E30" i="34"/>
  <c r="E32" i="34" s="1"/>
  <c r="F30" i="34"/>
  <c r="G30" i="34"/>
  <c r="H30" i="34"/>
  <c r="I30" i="34"/>
  <c r="D30" i="34"/>
  <c r="D40" i="34" s="1"/>
  <c r="D30" i="24" l="1"/>
  <c r="D32" i="24" s="1"/>
  <c r="D36" i="24" l="1"/>
  <c r="AB11" i="25" l="1"/>
  <c r="E61" i="39"/>
  <c r="D61" i="39"/>
  <c r="C61" i="39"/>
  <c r="B61" i="39"/>
  <c r="E6" i="39"/>
  <c r="E5" i="39"/>
  <c r="D6" i="39"/>
  <c r="D5" i="39"/>
  <c r="D60" i="39" s="1"/>
  <c r="C6" i="39"/>
  <c r="C5" i="39"/>
  <c r="C60" i="39" s="1"/>
  <c r="B6" i="39"/>
  <c r="B5" i="39"/>
  <c r="B60" i="39" s="1"/>
  <c r="E2" i="39"/>
  <c r="E59" i="39" s="1"/>
  <c r="D2" i="39"/>
  <c r="D59" i="39" s="1"/>
  <c r="C2" i="39"/>
  <c r="C59" i="39"/>
  <c r="B2" i="39"/>
  <c r="B59" i="39" s="1"/>
  <c r="AB9" i="25"/>
  <c r="Z9" i="25"/>
  <c r="Z14" i="25"/>
  <c r="Z13" i="25"/>
  <c r="Z12" i="25"/>
  <c r="Z11" i="25"/>
  <c r="Z10" i="25"/>
  <c r="Z12" i="34"/>
  <c r="Z11" i="34"/>
  <c r="Z10" i="34"/>
  <c r="Z9" i="34"/>
  <c r="E26" i="23"/>
  <c r="E30" i="23" s="1"/>
  <c r="E32" i="23" s="1"/>
  <c r="F26" i="23"/>
  <c r="F30" i="23" s="1"/>
  <c r="F32" i="23" s="1"/>
  <c r="G26" i="23"/>
  <c r="G30" i="23" s="1"/>
  <c r="G32" i="23" s="1"/>
  <c r="H26" i="23"/>
  <c r="I26" i="23"/>
  <c r="E26" i="24"/>
  <c r="F26" i="24"/>
  <c r="G26" i="24"/>
  <c r="G30" i="24" s="1"/>
  <c r="G32" i="24" s="1"/>
  <c r="H26" i="24"/>
  <c r="I26" i="24"/>
  <c r="E26" i="25"/>
  <c r="F26" i="25"/>
  <c r="G26" i="25"/>
  <c r="H26" i="25"/>
  <c r="I26" i="25"/>
  <c r="AA11" i="34"/>
  <c r="AA12" i="34"/>
  <c r="B58" i="37"/>
  <c r="B45" i="37"/>
  <c r="B19" i="37"/>
  <c r="B32" i="37"/>
  <c r="D37" i="34"/>
  <c r="G37" i="34" s="1"/>
  <c r="D37" i="25"/>
  <c r="F37" i="25" s="1"/>
  <c r="D37" i="24"/>
  <c r="H37" i="24" s="1"/>
  <c r="D37" i="23"/>
  <c r="I37" i="23" s="1"/>
  <c r="B18" i="37"/>
  <c r="J13" i="37" s="1"/>
  <c r="B44" i="37"/>
  <c r="J39" i="37" s="1"/>
  <c r="B31" i="37"/>
  <c r="J26" i="37" s="1"/>
  <c r="I26" i="37" s="1"/>
  <c r="H26" i="37" s="1"/>
  <c r="B57" i="37"/>
  <c r="E56" i="37"/>
  <c r="E57" i="37" s="1"/>
  <c r="E58" i="37" s="1"/>
  <c r="E43" i="37"/>
  <c r="E42" i="37" s="1"/>
  <c r="E41" i="37" s="1"/>
  <c r="E30" i="37"/>
  <c r="E31" i="37" s="1"/>
  <c r="E32" i="37" s="1"/>
  <c r="E17" i="37"/>
  <c r="E29" i="37"/>
  <c r="E28" i="37" s="1"/>
  <c r="Q30" i="37"/>
  <c r="Q31" i="37" s="1"/>
  <c r="Q32" i="37" s="1"/>
  <c r="E37" i="25"/>
  <c r="AA13" i="25" l="1"/>
  <c r="H30" i="25"/>
  <c r="H32" i="25" s="1"/>
  <c r="AA12" i="25"/>
  <c r="G30" i="25"/>
  <c r="G32" i="25" s="1"/>
  <c r="AA11" i="25"/>
  <c r="F30" i="25"/>
  <c r="F32" i="25" s="1"/>
  <c r="AA10" i="25"/>
  <c r="E30" i="25"/>
  <c r="E32" i="25" s="1"/>
  <c r="E36" i="25" s="1"/>
  <c r="AA14" i="25"/>
  <c r="I30" i="25"/>
  <c r="I32" i="25" s="1"/>
  <c r="AA14" i="23"/>
  <c r="I30" i="23"/>
  <c r="I32" i="23" s="1"/>
  <c r="AA13" i="23"/>
  <c r="H30" i="23"/>
  <c r="H32" i="23" s="1"/>
  <c r="I30" i="24"/>
  <c r="I32" i="24" s="1"/>
  <c r="H30" i="24"/>
  <c r="H32" i="24" s="1"/>
  <c r="E30" i="24"/>
  <c r="E32" i="24" s="1"/>
  <c r="F30" i="24"/>
  <c r="F32" i="24" s="1"/>
  <c r="E18" i="37"/>
  <c r="E19" i="37" s="1"/>
  <c r="H37" i="25"/>
  <c r="I37" i="25"/>
  <c r="E55" i="37"/>
  <c r="E54" i="37" s="1"/>
  <c r="Q56" i="37"/>
  <c r="Q29" i="37"/>
  <c r="Q28" i="37" s="1"/>
  <c r="C7" i="39"/>
  <c r="E37" i="24"/>
  <c r="B7" i="39"/>
  <c r="B8" i="39" s="1"/>
  <c r="E7" i="39"/>
  <c r="E8" i="39" s="1"/>
  <c r="G37" i="25"/>
  <c r="AA9" i="34"/>
  <c r="D7" i="39"/>
  <c r="E60" i="39"/>
  <c r="B33" i="37"/>
  <c r="E3" i="34" s="1"/>
  <c r="H37" i="34"/>
  <c r="B20" i="37"/>
  <c r="E3" i="23" s="1"/>
  <c r="G37" i="24"/>
  <c r="I27" i="37"/>
  <c r="V13" i="37"/>
  <c r="V14" i="37" s="1"/>
  <c r="J14" i="37"/>
  <c r="I37" i="34"/>
  <c r="I37" i="24"/>
  <c r="E37" i="34"/>
  <c r="F37" i="34"/>
  <c r="F37" i="24"/>
  <c r="AB10" i="25"/>
  <c r="F37" i="23"/>
  <c r="B28" i="39"/>
  <c r="AA12" i="23"/>
  <c r="H37" i="23"/>
  <c r="AA11" i="23"/>
  <c r="AB10" i="23"/>
  <c r="AA10" i="23"/>
  <c r="E36" i="23"/>
  <c r="C28" i="39"/>
  <c r="B38" i="37" s="1"/>
  <c r="AA9" i="23"/>
  <c r="G26" i="37"/>
  <c r="H27" i="37"/>
  <c r="B25" i="37"/>
  <c r="B46" i="37"/>
  <c r="E3" i="24" s="1"/>
  <c r="Q43" i="37"/>
  <c r="J27" i="37"/>
  <c r="AA10" i="34"/>
  <c r="K13" i="37"/>
  <c r="I13" i="37"/>
  <c r="D36" i="25"/>
  <c r="AA9" i="25"/>
  <c r="K26" i="37"/>
  <c r="Q17" i="37"/>
  <c r="J40" i="37"/>
  <c r="V39" i="37"/>
  <c r="K39" i="37"/>
  <c r="G37" i="23"/>
  <c r="E37" i="23"/>
  <c r="I39" i="37"/>
  <c r="E44" i="37"/>
  <c r="E45" i="37" s="1"/>
  <c r="V26" i="37"/>
  <c r="B59" i="37"/>
  <c r="E3" i="25" s="1"/>
  <c r="J52" i="37"/>
  <c r="D28" i="39"/>
  <c r="B51" i="37" s="1"/>
  <c r="AB11" i="23"/>
  <c r="E16" i="37"/>
  <c r="E15" i="37" s="1"/>
  <c r="D64" i="39" l="1"/>
  <c r="D65" i="39" s="1"/>
  <c r="D8" i="39"/>
  <c r="D34" i="39" s="1"/>
  <c r="D75" i="39" s="1"/>
  <c r="D76" i="39" s="1"/>
  <c r="C64" i="39"/>
  <c r="C65" i="39" s="1"/>
  <c r="C8" i="39"/>
  <c r="C34" i="39" s="1"/>
  <c r="C75" i="39" s="1"/>
  <c r="C76" i="39" s="1"/>
  <c r="B64" i="39"/>
  <c r="B65" i="39" s="1"/>
  <c r="B34" i="39"/>
  <c r="B75" i="39" s="1"/>
  <c r="B76" i="39" s="1"/>
  <c r="B68" i="39"/>
  <c r="B69" i="39" s="1"/>
  <c r="B83" i="39" s="1"/>
  <c r="B12" i="37"/>
  <c r="V17" i="37" s="1"/>
  <c r="Q55" i="37"/>
  <c r="Q54" i="37" s="1"/>
  <c r="Q57" i="37"/>
  <c r="Q58" i="37" s="1"/>
  <c r="H39" i="23"/>
  <c r="D39" i="23"/>
  <c r="F39" i="34"/>
  <c r="E64" i="39"/>
  <c r="E65" i="39" s="1"/>
  <c r="E39" i="34"/>
  <c r="I39" i="23"/>
  <c r="H39" i="34"/>
  <c r="I39" i="34"/>
  <c r="G39" i="23"/>
  <c r="E39" i="23"/>
  <c r="F39" i="23"/>
  <c r="U13" i="37"/>
  <c r="W13" i="37"/>
  <c r="G39" i="34"/>
  <c r="C68" i="39"/>
  <c r="C69" i="39" s="1"/>
  <c r="C83" i="39" s="1"/>
  <c r="F36" i="25"/>
  <c r="F36" i="23"/>
  <c r="U26" i="37"/>
  <c r="W26" i="37"/>
  <c r="V27" i="37"/>
  <c r="K40" i="37"/>
  <c r="L39" i="37"/>
  <c r="L26" i="37"/>
  <c r="K27" i="37"/>
  <c r="Q44" i="37"/>
  <c r="Q45" i="37" s="1"/>
  <c r="Q42" i="37"/>
  <c r="Q41" i="37" s="1"/>
  <c r="AB12" i="23"/>
  <c r="I14" i="37"/>
  <c r="H13" i="37"/>
  <c r="E68" i="39"/>
  <c r="E34" i="39"/>
  <c r="E75" i="39" s="1"/>
  <c r="E76" i="39" s="1"/>
  <c r="AB12" i="25"/>
  <c r="G36" i="25"/>
  <c r="L13" i="37"/>
  <c r="K14" i="37"/>
  <c r="D39" i="24"/>
  <c r="H39" i="37"/>
  <c r="I40" i="37"/>
  <c r="I52" i="37"/>
  <c r="V52" i="37"/>
  <c r="K52" i="37"/>
  <c r="J53" i="37"/>
  <c r="Q16" i="37"/>
  <c r="Q15" i="37" s="1"/>
  <c r="Q18" i="37"/>
  <c r="Q19" i="37" s="1"/>
  <c r="U39" i="37"/>
  <c r="W39" i="37"/>
  <c r="V40" i="37"/>
  <c r="D68" i="39"/>
  <c r="F26" i="37"/>
  <c r="F27" i="37" s="1"/>
  <c r="G27" i="37"/>
  <c r="V15" i="37" l="1"/>
  <c r="V19" i="37"/>
  <c r="V18" i="37"/>
  <c r="V16" i="37"/>
  <c r="B82" i="39"/>
  <c r="F40" i="23"/>
  <c r="E40" i="23"/>
  <c r="D39" i="34"/>
  <c r="G40" i="23"/>
  <c r="X13" i="37"/>
  <c r="W14" i="37"/>
  <c r="U14" i="37"/>
  <c r="T13" i="37"/>
  <c r="F39" i="25"/>
  <c r="F40" i="25"/>
  <c r="D39" i="25"/>
  <c r="D40" i="25"/>
  <c r="C82" i="39"/>
  <c r="I39" i="24"/>
  <c r="E39" i="24"/>
  <c r="E39" i="25"/>
  <c r="E40" i="25"/>
  <c r="I39" i="25"/>
  <c r="G39" i="25"/>
  <c r="G40" i="25"/>
  <c r="G39" i="24"/>
  <c r="H39" i="25"/>
  <c r="H39" i="24"/>
  <c r="F39" i="24"/>
  <c r="G36" i="23"/>
  <c r="G39" i="37"/>
  <c r="H40" i="37"/>
  <c r="H14" i="37"/>
  <c r="G13" i="37"/>
  <c r="M26" i="37"/>
  <c r="L27" i="37"/>
  <c r="U40" i="37"/>
  <c r="T39" i="37"/>
  <c r="L14" i="37"/>
  <c r="M13" i="37"/>
  <c r="H36" i="25"/>
  <c r="AB13" i="25"/>
  <c r="M39" i="37"/>
  <c r="L40" i="37"/>
  <c r="L52" i="37"/>
  <c r="K53" i="37"/>
  <c r="AB13" i="23"/>
  <c r="H40" i="23"/>
  <c r="W52" i="37"/>
  <c r="V53" i="37"/>
  <c r="U52" i="37"/>
  <c r="V28" i="37"/>
  <c r="V31" i="37"/>
  <c r="V32" i="37"/>
  <c r="V29" i="37"/>
  <c r="V30" i="37"/>
  <c r="W40" i="37"/>
  <c r="X39" i="37"/>
  <c r="D82" i="39"/>
  <c r="D69" i="39"/>
  <c r="D83" i="39" s="1"/>
  <c r="H52" i="37"/>
  <c r="I53" i="37"/>
  <c r="X26" i="37"/>
  <c r="W27" i="37"/>
  <c r="V42" i="37"/>
  <c r="V43" i="37"/>
  <c r="V41" i="37"/>
  <c r="V44" i="37"/>
  <c r="V45" i="37"/>
  <c r="E82" i="39"/>
  <c r="E69" i="39"/>
  <c r="E83" i="39" s="1"/>
  <c r="U27" i="37"/>
  <c r="T26" i="37"/>
  <c r="H40" i="25" l="1"/>
  <c r="T14" i="37"/>
  <c r="S13" i="37"/>
  <c r="U19" i="37"/>
  <c r="U15" i="37"/>
  <c r="U17" i="37"/>
  <c r="U16" i="37"/>
  <c r="U18" i="37"/>
  <c r="W19" i="37"/>
  <c r="W17" i="37"/>
  <c r="W16" i="37"/>
  <c r="W18" i="37"/>
  <c r="W15" i="37"/>
  <c r="Y13" i="37"/>
  <c r="X14" i="37"/>
  <c r="H36" i="23"/>
  <c r="G52" i="37"/>
  <c r="H53" i="37"/>
  <c r="X40" i="37"/>
  <c r="Y39" i="37"/>
  <c r="W41" i="37"/>
  <c r="W42" i="37"/>
  <c r="W45" i="37"/>
  <c r="W44" i="37"/>
  <c r="W43" i="37"/>
  <c r="T52" i="37"/>
  <c r="U53" i="37"/>
  <c r="M40" i="37"/>
  <c r="N39" i="37"/>
  <c r="N40" i="37" s="1"/>
  <c r="S39" i="37"/>
  <c r="T40" i="37"/>
  <c r="V56" i="37"/>
  <c r="V55" i="37"/>
  <c r="V58" i="37"/>
  <c r="V57" i="37"/>
  <c r="V54" i="37"/>
  <c r="U44" i="37"/>
  <c r="U41" i="37"/>
  <c r="U42" i="37"/>
  <c r="U43" i="37"/>
  <c r="U45" i="37"/>
  <c r="W53" i="37"/>
  <c r="X52" i="37"/>
  <c r="AB14" i="25"/>
  <c r="G14" i="37"/>
  <c r="F13" i="37"/>
  <c r="F14" i="37" s="1"/>
  <c r="X27" i="37"/>
  <c r="Y26" i="37"/>
  <c r="L53" i="37"/>
  <c r="M52" i="37"/>
  <c r="AB14" i="23"/>
  <c r="I40" i="23"/>
  <c r="N26" i="37"/>
  <c r="N27" i="37" s="1"/>
  <c r="M27" i="37"/>
  <c r="U32" i="37"/>
  <c r="U29" i="37"/>
  <c r="U31" i="37"/>
  <c r="U30" i="37"/>
  <c r="U28" i="37"/>
  <c r="N13" i="37"/>
  <c r="N14" i="37" s="1"/>
  <c r="M14" i="37"/>
  <c r="T27" i="37"/>
  <c r="S26" i="37"/>
  <c r="W32" i="37"/>
  <c r="W30" i="37"/>
  <c r="W29" i="37"/>
  <c r="W28" i="37"/>
  <c r="W31" i="37"/>
  <c r="F39" i="37"/>
  <c r="F40" i="37" s="1"/>
  <c r="G40" i="37"/>
  <c r="X17" i="37" l="1"/>
  <c r="X19" i="37"/>
  <c r="X16" i="37"/>
  <c r="X15" i="37"/>
  <c r="X18" i="37"/>
  <c r="Y14" i="37"/>
  <c r="Z13" i="37"/>
  <c r="Z14" i="37" s="1"/>
  <c r="R13" i="37"/>
  <c r="R14" i="37" s="1"/>
  <c r="S14" i="37"/>
  <c r="T19" i="37"/>
  <c r="T16" i="37"/>
  <c r="T15" i="37"/>
  <c r="T17" i="37"/>
  <c r="T18" i="37"/>
  <c r="I36" i="25"/>
  <c r="I40" i="25"/>
  <c r="I36" i="23"/>
  <c r="Y52" i="37"/>
  <c r="X53" i="37"/>
  <c r="W57" i="37"/>
  <c r="W56" i="37"/>
  <c r="W58" i="37"/>
  <c r="W54" i="37"/>
  <c r="W55" i="37"/>
  <c r="R39" i="37"/>
  <c r="R40" i="37" s="1"/>
  <c r="S40" i="37"/>
  <c r="U58" i="37"/>
  <c r="U54" i="37"/>
  <c r="U57" i="37"/>
  <c r="U55" i="37"/>
  <c r="U56" i="37"/>
  <c r="T28" i="37"/>
  <c r="T29" i="37"/>
  <c r="T30" i="37"/>
  <c r="T32" i="37"/>
  <c r="T31" i="37"/>
  <c r="M53" i="37"/>
  <c r="N52" i="37"/>
  <c r="N53" i="37" s="1"/>
  <c r="S52" i="37"/>
  <c r="T53" i="37"/>
  <c r="Z39" i="37"/>
  <c r="Z40" i="37" s="1"/>
  <c r="Y40" i="37"/>
  <c r="S27" i="37"/>
  <c r="R26" i="37"/>
  <c r="R27" i="37" s="1"/>
  <c r="X45" i="37"/>
  <c r="X44" i="37"/>
  <c r="X41" i="37"/>
  <c r="X43" i="37"/>
  <c r="X42" i="37"/>
  <c r="Y27" i="37"/>
  <c r="Z26" i="37"/>
  <c r="Z27" i="37" s="1"/>
  <c r="X31" i="37"/>
  <c r="X28" i="37"/>
  <c r="X29" i="37"/>
  <c r="X30" i="37"/>
  <c r="X32" i="37"/>
  <c r="T44" i="37"/>
  <c r="T41" i="37"/>
  <c r="T45" i="37"/>
  <c r="T42" i="37"/>
  <c r="T43" i="37"/>
  <c r="F52" i="37"/>
  <c r="F53" i="37" s="1"/>
  <c r="G53" i="37"/>
  <c r="Z18" i="37" l="1"/>
  <c r="Z17" i="37"/>
  <c r="Z16" i="37"/>
  <c r="Z19" i="37"/>
  <c r="Z15" i="37"/>
  <c r="R19" i="37"/>
  <c r="R18" i="37"/>
  <c r="R17" i="37"/>
  <c r="R16" i="37"/>
  <c r="R15" i="37"/>
  <c r="Y17" i="37"/>
  <c r="Y18" i="37"/>
  <c r="Y16" i="37"/>
  <c r="Y19" i="37"/>
  <c r="Y15" i="37"/>
  <c r="S18" i="37"/>
  <c r="S19" i="37"/>
  <c r="S17" i="37"/>
  <c r="S15" i="37"/>
  <c r="S16" i="37"/>
  <c r="R29" i="37"/>
  <c r="R28" i="37"/>
  <c r="R30" i="37"/>
  <c r="R31" i="37"/>
  <c r="R32" i="37"/>
  <c r="X58" i="37"/>
  <c r="X57" i="37"/>
  <c r="X55" i="37"/>
  <c r="X54" i="37"/>
  <c r="X56" i="37"/>
  <c r="S31" i="37"/>
  <c r="S28" i="37"/>
  <c r="S32" i="37"/>
  <c r="S29" i="37"/>
  <c r="S30" i="37"/>
  <c r="Y53" i="37"/>
  <c r="Z52" i="37"/>
  <c r="Z53" i="37" s="1"/>
  <c r="Y31" i="37"/>
  <c r="Y28" i="37"/>
  <c r="Y30" i="37"/>
  <c r="Y32" i="37"/>
  <c r="Y29" i="37"/>
  <c r="Y42" i="37"/>
  <c r="Y43" i="37"/>
  <c r="Y44" i="37"/>
  <c r="Y41" i="37"/>
  <c r="Y45" i="37"/>
  <c r="S44" i="37"/>
  <c r="S41" i="37"/>
  <c r="S45" i="37"/>
  <c r="S43" i="37"/>
  <c r="S42" i="37"/>
  <c r="Z41" i="37"/>
  <c r="Z44" i="37"/>
  <c r="Z42" i="37"/>
  <c r="Z45" i="37"/>
  <c r="Z43" i="37"/>
  <c r="R45" i="37"/>
  <c r="R43" i="37"/>
  <c r="R41" i="37"/>
  <c r="R44" i="37"/>
  <c r="R42" i="37"/>
  <c r="T58" i="37"/>
  <c r="T57" i="37"/>
  <c r="T54" i="37"/>
  <c r="T56" i="37"/>
  <c r="T55" i="37"/>
  <c r="Z30" i="37"/>
  <c r="Z28" i="37"/>
  <c r="Z29" i="37"/>
  <c r="Z31" i="37"/>
  <c r="Z32" i="37"/>
  <c r="R52" i="37"/>
  <c r="R53" i="37" s="1"/>
  <c r="S53" i="37"/>
  <c r="Z57" i="37" l="1"/>
  <c r="Z56" i="37"/>
  <c r="Z54" i="37"/>
  <c r="Z58" i="37"/>
  <c r="Z55" i="37"/>
  <c r="S57" i="37"/>
  <c r="S55" i="37"/>
  <c r="S56" i="37"/>
  <c r="S54" i="37"/>
  <c r="S58" i="37"/>
  <c r="Y54" i="37"/>
  <c r="Y58" i="37"/>
  <c r="Y56" i="37"/>
  <c r="Y55" i="37"/>
  <c r="Y57" i="37"/>
  <c r="R56" i="37"/>
  <c r="R58" i="37"/>
  <c r="R54" i="37"/>
  <c r="R55" i="37"/>
  <c r="R57" i="37"/>
  <c r="D30" i="39" l="1"/>
  <c r="D32" i="39" l="1"/>
  <c r="B52" i="37"/>
  <c r="B53" i="37" s="1"/>
  <c r="AB9" i="23"/>
  <c r="B30" i="39"/>
  <c r="C30" i="39"/>
  <c r="I40" i="34" l="1"/>
  <c r="I36" i="34"/>
  <c r="C32" i="39"/>
  <c r="B39" i="37"/>
  <c r="B40" i="37" s="1"/>
  <c r="D40" i="23"/>
  <c r="D36" i="23"/>
  <c r="E30" i="39"/>
  <c r="E32" i="39" s="1"/>
  <c r="AB10" i="34"/>
  <c r="H36" i="34"/>
  <c r="H40" i="34"/>
  <c r="B32" i="39"/>
  <c r="B13" i="37"/>
  <c r="B14" i="37" s="1"/>
  <c r="J17" i="37" s="1"/>
  <c r="D40" i="24"/>
  <c r="I36" i="24"/>
  <c r="I40" i="24"/>
  <c r="E40" i="24"/>
  <c r="E36" i="24"/>
  <c r="AB9" i="34"/>
  <c r="F40" i="24"/>
  <c r="F36" i="24"/>
  <c r="AB12" i="34"/>
  <c r="G36" i="24"/>
  <c r="G40" i="24"/>
  <c r="AB11" i="34"/>
  <c r="L57" i="37"/>
  <c r="H58" i="37"/>
  <c r="I56" i="37"/>
  <c r="L56" i="37"/>
  <c r="M57" i="37"/>
  <c r="M58" i="37"/>
  <c r="J55" i="37"/>
  <c r="I54" i="37"/>
  <c r="G55" i="37"/>
  <c r="N56" i="37"/>
  <c r="N55" i="37"/>
  <c r="I57" i="37"/>
  <c r="H56" i="37"/>
  <c r="F54" i="37"/>
  <c r="M54" i="37"/>
  <c r="H57" i="37"/>
  <c r="H54" i="37"/>
  <c r="N57" i="37"/>
  <c r="K58" i="37"/>
  <c r="J54" i="37"/>
  <c r="G56" i="37"/>
  <c r="J56" i="37"/>
  <c r="L55" i="37"/>
  <c r="N54" i="37"/>
  <c r="K54" i="37"/>
  <c r="I55" i="37"/>
  <c r="F58" i="37"/>
  <c r="K57" i="37"/>
  <c r="M56" i="37"/>
  <c r="K56" i="37"/>
  <c r="F57" i="37"/>
  <c r="G57" i="37"/>
  <c r="M55" i="37"/>
  <c r="N58" i="37"/>
  <c r="K55" i="37"/>
  <c r="L58" i="37"/>
  <c r="H55" i="37"/>
  <c r="F56" i="37"/>
  <c r="G58" i="37"/>
  <c r="J57" i="37"/>
  <c r="F55" i="37"/>
  <c r="I58" i="37"/>
  <c r="J58" i="37"/>
  <c r="L54" i="37"/>
  <c r="G54" i="37"/>
  <c r="H36" i="24"/>
  <c r="H40" i="24"/>
  <c r="D71" i="39"/>
  <c r="D35" i="39"/>
  <c r="D78" i="39" s="1"/>
  <c r="D79" i="39" s="1"/>
  <c r="D72" i="39" l="1"/>
  <c r="D86" i="39" s="1"/>
  <c r="D85" i="39"/>
  <c r="G40" i="34"/>
  <c r="G36" i="34"/>
  <c r="F40" i="34"/>
  <c r="F36" i="34"/>
  <c r="G43" i="37"/>
  <c r="J45" i="37"/>
  <c r="N41" i="37"/>
  <c r="G44" i="37"/>
  <c r="J43" i="37"/>
  <c r="K42" i="37"/>
  <c r="M41" i="37"/>
  <c r="K45" i="37"/>
  <c r="K43" i="37"/>
  <c r="N45" i="37"/>
  <c r="H41" i="37"/>
  <c r="F42" i="37"/>
  <c r="L41" i="37"/>
  <c r="I43" i="37"/>
  <c r="J44" i="37"/>
  <c r="F45" i="37"/>
  <c r="F44" i="37"/>
  <c r="G41" i="37"/>
  <c r="L44" i="37"/>
  <c r="J41" i="37"/>
  <c r="H45" i="37"/>
  <c r="L45" i="37"/>
  <c r="F43" i="37"/>
  <c r="L42" i="37"/>
  <c r="N42" i="37"/>
  <c r="K41" i="37"/>
  <c r="L43" i="37"/>
  <c r="M43" i="37"/>
  <c r="I42" i="37"/>
  <c r="M45" i="37"/>
  <c r="I45" i="37"/>
  <c r="H43" i="37"/>
  <c r="M42" i="37"/>
  <c r="F41" i="37"/>
  <c r="N44" i="37"/>
  <c r="K44" i="37"/>
  <c r="J42" i="37"/>
  <c r="G45" i="37"/>
  <c r="M44" i="37"/>
  <c r="I44" i="37"/>
  <c r="H42" i="37"/>
  <c r="G42" i="37"/>
  <c r="H44" i="37"/>
  <c r="N43" i="37"/>
  <c r="I41" i="37"/>
  <c r="C71" i="39"/>
  <c r="C35" i="39"/>
  <c r="C78" i="39" s="1"/>
  <c r="C79" i="39" s="1"/>
  <c r="B35" i="39"/>
  <c r="B78" i="39" s="1"/>
  <c r="B79" i="39" s="1"/>
  <c r="B71" i="39"/>
  <c r="E36" i="34"/>
  <c r="E40" i="34"/>
  <c r="B26" i="37"/>
  <c r="B27" i="37" s="1"/>
  <c r="J16" i="37"/>
  <c r="I17" i="37"/>
  <c r="N18" i="37"/>
  <c r="I18" i="37"/>
  <c r="F16" i="37"/>
  <c r="F17" i="37"/>
  <c r="M17" i="37"/>
  <c r="M18" i="37"/>
  <c r="J15" i="37"/>
  <c r="H16" i="37"/>
  <c r="L16" i="37"/>
  <c r="I19" i="37"/>
  <c r="K19" i="37"/>
  <c r="J19" i="37"/>
  <c r="H19" i="37"/>
  <c r="N15" i="37"/>
  <c r="G18" i="37"/>
  <c r="L15" i="37"/>
  <c r="L17" i="37"/>
  <c r="G16" i="37"/>
  <c r="G15" i="37"/>
  <c r="G19" i="37"/>
  <c r="H17" i="37"/>
  <c r="M16" i="37"/>
  <c r="M15" i="37"/>
  <c r="H15" i="37"/>
  <c r="N16" i="37"/>
  <c r="N19" i="37"/>
  <c r="J18" i="37"/>
  <c r="H18" i="37"/>
  <c r="F19" i="37"/>
  <c r="M19" i="37"/>
  <c r="F15" i="37"/>
  <c r="I16" i="37"/>
  <c r="K16" i="37"/>
  <c r="I15" i="37"/>
  <c r="N17" i="37"/>
  <c r="G17" i="37"/>
  <c r="L18" i="37"/>
  <c r="K15" i="37"/>
  <c r="K18" i="37"/>
  <c r="F18" i="37"/>
  <c r="K17" i="37"/>
  <c r="L19" i="37"/>
  <c r="E71" i="39" l="1"/>
  <c r="E35" i="39"/>
  <c r="E78" i="39" s="1"/>
  <c r="E79" i="39" s="1"/>
  <c r="C85" i="39"/>
  <c r="C72" i="39"/>
  <c r="C86" i="39" s="1"/>
  <c r="B85" i="39"/>
  <c r="B72" i="39"/>
  <c r="B86" i="39" s="1"/>
  <c r="J31" i="37"/>
  <c r="N29" i="37"/>
  <c r="J30" i="37"/>
  <c r="I30" i="37"/>
  <c r="M28" i="37"/>
  <c r="L28" i="37"/>
  <c r="N31" i="37"/>
  <c r="H31" i="37"/>
  <c r="I31" i="37"/>
  <c r="M29" i="37"/>
  <c r="N32" i="37"/>
  <c r="H29" i="37"/>
  <c r="G29" i="37"/>
  <c r="J32" i="37"/>
  <c r="G28" i="37"/>
  <c r="K28" i="37"/>
  <c r="L29" i="37"/>
  <c r="G32" i="37"/>
  <c r="F30" i="37"/>
  <c r="H32" i="37"/>
  <c r="H28" i="37"/>
  <c r="M30" i="37"/>
  <c r="F32" i="37"/>
  <c r="N30" i="37"/>
  <c r="F31" i="37"/>
  <c r="I29" i="37"/>
  <c r="G30" i="37"/>
  <c r="M32" i="37"/>
  <c r="M31" i="37"/>
  <c r="K31" i="37"/>
  <c r="I28" i="37"/>
  <c r="L30" i="37"/>
  <c r="H30" i="37"/>
  <c r="I32" i="37"/>
  <c r="L31" i="37"/>
  <c r="F28" i="37"/>
  <c r="F29" i="37"/>
  <c r="N28" i="37"/>
  <c r="K29" i="37"/>
  <c r="K30" i="37"/>
  <c r="G31" i="37"/>
  <c r="J29" i="37"/>
  <c r="L32" i="37"/>
  <c r="J28" i="37"/>
  <c r="K32" i="37"/>
  <c r="E72" i="39" l="1"/>
  <c r="E86" i="39" s="1"/>
  <c r="E85" i="39"/>
</calcChain>
</file>

<file path=xl/sharedStrings.xml><?xml version="1.0" encoding="utf-8"?>
<sst xmlns="http://schemas.openxmlformats.org/spreadsheetml/2006/main" count="309" uniqueCount="131">
  <si>
    <t>Limpopo - Irrigation</t>
  </si>
  <si>
    <t>2026/27 season</t>
  </si>
  <si>
    <t>Datum opgedateer / Date updated</t>
  </si>
  <si>
    <t>Gewas / Crop</t>
  </si>
  <si>
    <t>SAFEX pryse (R/ton)</t>
  </si>
  <si>
    <t>Total deductions (R/ton)</t>
  </si>
  <si>
    <t>Mielies / Maize- Jul 27</t>
  </si>
  <si>
    <t>Sonneblom / Sunflower- Mei 27</t>
  </si>
  <si>
    <t>Sojabone / Soybeans- Mei 27</t>
  </si>
  <si>
    <t xml:space="preserve">Graansorghum / Grain sorghum </t>
  </si>
  <si>
    <t xml:space="preserve">Mielies / Maize </t>
  </si>
  <si>
    <t>MIELIES: SENSITIWITEITSANALISE - TOTALE KOSTES ( DIREKTE KOSTE + VASTE KOSTE) (R/ton)</t>
  </si>
  <si>
    <t>MIELIES: SENSITIWITEITSANALISE - DIREKTE KOSTE (R/ton)</t>
  </si>
  <si>
    <t>Lopendekoste / Variable cost (R/ha)</t>
  </si>
  <si>
    <t>Huidig</t>
  </si>
  <si>
    <t>Oorhoofse koste / Overhead cost (R/ha)</t>
  </si>
  <si>
    <t>SAFEX prys / price(R/ton)</t>
  </si>
  <si>
    <t>Totale Koste / Total cost (R/ha)</t>
  </si>
  <si>
    <t>Produsenteprys/ Producer price</t>
  </si>
  <si>
    <t>Opbrengs / Yield (t/ha)</t>
  </si>
  <si>
    <t>Gemid Opbrengs / Average Yield (t/ha)</t>
  </si>
  <si>
    <t>SAFEX Jul'27 WM 1 prys/price  (R/ton)</t>
  </si>
  <si>
    <t xml:space="preserve">Aftrekkings / Deductions </t>
  </si>
  <si>
    <t>Produsenteprys/ Producer price (R/ton)</t>
  </si>
  <si>
    <t xml:space="preserve">Sonneblom / Sunflower </t>
  </si>
  <si>
    <t>SONNEBLOM: SENSITIWITEITSANALISE - TOTALE KOSTES ( DIREKTE KOSTE + VASTE KOSTE) (R/ton)</t>
  </si>
  <si>
    <t>SONNEBLOM: SENSITIWITEITSANALISE - DIREKTE KOSTE (R/ton)</t>
  </si>
  <si>
    <t>SAFEX Mar'27 WM 1 prys/price  (R/ton)</t>
  </si>
  <si>
    <t xml:space="preserve">Sojabone Soyabean </t>
  </si>
  <si>
    <t>SOJABONE: SENSITIWITEITSANALISE - TOTALE KOSTES ( DIREKTE KOSTE + VASTE KOSTE) (R/ton)</t>
  </si>
  <si>
    <t>SOJABONE: SENSITIWITEITSANALISE - DIREKTE KOSTE (R/ton)</t>
  </si>
  <si>
    <t>Huidige</t>
  </si>
  <si>
    <t>SAFEX Mei'27 Soy prys/price  (R/ton)</t>
  </si>
  <si>
    <t xml:space="preserve">Sorghum </t>
  </si>
  <si>
    <t>SORGHUM: SENSITIWITEITSANALISE - TOTALE KOSTES ( DIREKTE KOSTE + VASTE KOSTE) (R/ton)</t>
  </si>
  <si>
    <t>SORGHUM: SENSITIWITEITSANALISE - DIREKTE KOSTE (R/ton)</t>
  </si>
  <si>
    <t>2026 Sorg prys/price  (R/ton)</t>
  </si>
  <si>
    <t>PRODUKSIEJAAR   2026-27                   PRODUCTION YEAR 2026-27</t>
  </si>
  <si>
    <t>Huidige Produkprys op plaas vir beste graad / Current product price for the best grade (R/TON) (Safex min bemarkingskoste/marketing cost)</t>
  </si>
  <si>
    <t>Rand/ton</t>
  </si>
  <si>
    <t>Beplanningsopbrengs / Estimated yields (ton/ha)</t>
  </si>
  <si>
    <t>Bruto produksiewaarde / Gross production value (R/ha)</t>
  </si>
  <si>
    <t>Direk Toedeelbare veranderlike koste / Direct Allocated Variable costs (R/ha)</t>
  </si>
  <si>
    <t>Opbrengspeil</t>
  </si>
  <si>
    <t>Lopende koste</t>
  </si>
  <si>
    <t>Oorhoofse koste</t>
  </si>
  <si>
    <t>Saad / Seed</t>
  </si>
  <si>
    <t>Kunsmis / Fertiliser</t>
  </si>
  <si>
    <t>Kalk / Lime</t>
  </si>
  <si>
    <t>Brandstof / Fuel</t>
  </si>
  <si>
    <t>Reparasie / Reparation</t>
  </si>
  <si>
    <t>Onkruiddoders / Herbicide</t>
  </si>
  <si>
    <t>Plaagdoder / Pest control</t>
  </si>
  <si>
    <t>Insetversekering / Input insurance</t>
  </si>
  <si>
    <t>Besproeiingskoste / Irrigation cost</t>
  </si>
  <si>
    <t>Graanprysverskansing / Grain hedging</t>
  </si>
  <si>
    <t>Kontrakstroop / Contract Harvesting</t>
  </si>
  <si>
    <t>Oesversekering / Harvest insurance</t>
  </si>
  <si>
    <t>Lugspuit / Aerial spray</t>
  </si>
  <si>
    <t>Losarbeid / Casual labour</t>
  </si>
  <si>
    <t>Droogkoste / Drying cost</t>
  </si>
  <si>
    <t>Verpakking en Pakmateriaal / Packaging and packaging material</t>
  </si>
  <si>
    <t>Produksiekrediet rente / Interest on production R/ha</t>
  </si>
  <si>
    <t>Totale Direk Toedeelbare veranderlike koste / Total Direct Allocated Variable Cost  (R/ha)</t>
  </si>
  <si>
    <t>Totale Oorhoofse koste / Total overhead cost R/ha</t>
  </si>
  <si>
    <t>Totale Koste per ha voor fisiese bemarking R/ha / Total cost per ha before marketing cost R/ha</t>
  </si>
  <si>
    <t>Totale koste per ton voor fisiese bemarking R/Ton / Total cost per ton before marketing cost R/Ton</t>
  </si>
  <si>
    <t>Totale bemarkingskoste / Total marketing cost R/ton</t>
  </si>
  <si>
    <t>Verwagte minimum Safex prys SONDER wins/ Expected minimum Safex price, WITHOUT profit</t>
  </si>
  <si>
    <t>Huidige Safex prys / Current Safex price</t>
  </si>
  <si>
    <t>BRUTO MARGE / GROSS MARGIN  (R/ha)</t>
  </si>
  <si>
    <t>NETTO MARGE / NETT MARGIN  (R/ha)</t>
  </si>
  <si>
    <t>guarantee and for which Grain SA accepts no liability. Any prices or levels contained herein are preliminary and indicative only and do not</t>
  </si>
  <si>
    <t>represent bids or offers. These indications are provided solely for your information and consideration.</t>
  </si>
  <si>
    <t>PRODUKSIEJAAR   2026-27                PRODUCTION YEAR 2026-27</t>
  </si>
  <si>
    <t>Mielies</t>
  </si>
  <si>
    <t xml:space="preserve">                                        Thank you to the Maize Trust for partially funding this project</t>
  </si>
  <si>
    <t>PRODUKSIEJAAR   2026-27                    PRODUCTION YEAR 2026-27</t>
  </si>
  <si>
    <t>Sorghum</t>
  </si>
  <si>
    <t>PRODUKSIEJAAR   2026-27                     PRODUCTION YEAR 2026-27</t>
  </si>
  <si>
    <t>1,5</t>
  </si>
  <si>
    <t>2,5</t>
  </si>
  <si>
    <t>3,5</t>
  </si>
  <si>
    <t xml:space="preserve">4,00 </t>
  </si>
  <si>
    <t>Sonneblom</t>
  </si>
  <si>
    <t>Column1</t>
  </si>
  <si>
    <t>Column2</t>
  </si>
  <si>
    <t>Column3</t>
  </si>
  <si>
    <t>Column4</t>
  </si>
  <si>
    <t xml:space="preserve">Crop </t>
  </si>
  <si>
    <t>National 5-year average (2020/21-2024/25 production seasons)</t>
  </si>
  <si>
    <t xml:space="preserve">1) INCOME </t>
  </si>
  <si>
    <t>Yellow Maize</t>
  </si>
  <si>
    <t>Yield target (ton/ha)</t>
  </si>
  <si>
    <t>Soybeans</t>
  </si>
  <si>
    <t xml:space="preserve">SAFEX: Estimated Price </t>
  </si>
  <si>
    <t>Sunflowers</t>
  </si>
  <si>
    <t xml:space="preserve">Deductions </t>
  </si>
  <si>
    <t>Net Farm Gate Price</t>
  </si>
  <si>
    <t>GROSS INCOME (R/ha)</t>
  </si>
  <si>
    <t xml:space="preserve">2) VARIABLE EXPENDITURES </t>
  </si>
  <si>
    <t>TOTAL VARIABLE EXPENDITURE (R/ha)</t>
  </si>
  <si>
    <t>TOTAL FIXED COST (R/ha)</t>
  </si>
  <si>
    <t>TOTAL COST (R/ha)</t>
  </si>
  <si>
    <t>3) GROSS MARGIN  (R/ha)</t>
  </si>
  <si>
    <t>4) NETT MARGIN  (R/ha)</t>
  </si>
  <si>
    <t xml:space="preserve">SUMMARY </t>
  </si>
  <si>
    <t>LGO (ton/ha)</t>
  </si>
  <si>
    <t>Net Farm Gate Price (R/ha)</t>
  </si>
  <si>
    <t>Net Farm Gate Price (R/ton)</t>
  </si>
  <si>
    <t xml:space="preserve">2) EXPENDITURES </t>
  </si>
  <si>
    <t>Total variable cost (R/ha)</t>
  </si>
  <si>
    <t>Total variable cost (R/ton)</t>
  </si>
  <si>
    <t>Total variable &amp; fixed expenditure (R/ha)</t>
  </si>
  <si>
    <t>Total variable &amp; fixed expenditure (R/ton)</t>
  </si>
  <si>
    <t>3) MARGIN</t>
  </si>
  <si>
    <t>Gross margin (R/ha)</t>
  </si>
  <si>
    <t>Gross margin (R/ton)</t>
  </si>
  <si>
    <t>Nett margin (R/ha)</t>
  </si>
  <si>
    <t>Net margin (R/ton)</t>
  </si>
  <si>
    <t>BREAK-EVEN &amp; PROFITABILITY (ONLY variable cost)</t>
  </si>
  <si>
    <t>Break-even yields (t/ha)</t>
  </si>
  <si>
    <t>Break-even Safex price (t/ha)</t>
  </si>
  <si>
    <t>BREAK-EVEN &amp; PROFITABILITY (variable &amp; fixed cost)</t>
  </si>
  <si>
    <r>
      <t>Disclaimer:</t>
    </r>
    <r>
      <rPr>
        <sz val="11"/>
        <rFont val="Aptos"/>
        <family val="2"/>
      </rPr>
      <t xml:space="preserve"> The information herein has been obtained from various sources, the accuracy and/or completeness of which Grain SA does not</t>
    </r>
  </si>
  <si>
    <t>Produsent prys raming vir BESPROEIING SOJABONE vir die  / Producer price framework for IRRIGATION SOYBEANS for the</t>
  </si>
  <si>
    <t>Produsent prys raming vir BESPROEIING MIELIES vir die / Producer price framework for IRRIGATION MAIZE for the</t>
  </si>
  <si>
    <t>Produsent prys raming vir BESPROEIING GRAANSORGHUM vir die  / Producer price framework for IRRIGATION GRAIN SORGHUM for the</t>
  </si>
  <si>
    <t>Produsent prys raming vir BESPROEIING SONNEBLOM vir die / Producer price framework for IRRIGATION SUNFLOWER for the</t>
  </si>
  <si>
    <r>
      <rPr>
        <b/>
        <sz val="11"/>
        <color indexed="30"/>
        <rFont val="Aptos"/>
        <family val="2"/>
      </rPr>
      <t xml:space="preserve">LIMPOPO </t>
    </r>
    <r>
      <rPr>
        <b/>
        <sz val="11"/>
        <color indexed="8"/>
        <rFont val="Aptos"/>
        <family val="2"/>
      </rPr>
      <t>INCOME &amp; COST BUDGETS - SUMMER CROPS 2026/27</t>
    </r>
  </si>
  <si>
    <r>
      <rPr>
        <b/>
        <sz val="11"/>
        <color rgb="FF000000"/>
        <rFont val="Aptos"/>
        <family val="2"/>
      </rPr>
      <t>Disclaimer</t>
    </r>
    <r>
      <rPr>
        <sz val="11"/>
        <color indexed="8"/>
        <rFont val="Aptos"/>
        <family val="2"/>
      </rPr>
      <t>:</t>
    </r>
    <r>
      <rPr>
        <sz val="11"/>
        <rFont val="Aptos"/>
        <family val="2"/>
      </rPr>
      <t xml:space="preserve"> The information herein has been obtained from various sources, the accuracy and/or completeness of which Grain SA does not guarantee and for which Grain SA accepts no liability. Any prices or levels contained herein are preliminary and indicative only and do not represent bids or offers. These indications are provided solely for your information and consideration.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</si>
</sst>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3" formatCode="_-* #,##0.00_-;\-* #,##0.00_-;_-* &quot;-&quot;??_-;_-@_-"/>
    <numFmt numFmtId="164" formatCode="_(&quot;$&quot;* #,##0.00_);_(&quot;$&quot;* \(#,##0.00\);_(&quot;$&quot;* &quot;-&quot;??_);_(@_)"/>
    <numFmt numFmtId="165" formatCode="_(* #,##0.00_);_(* \(#,##0.00\);_(* &quot;-&quot;??_);_(@_)"/>
    <numFmt numFmtId="166" formatCode="_ &quot;R&quot;\ * #,##0.00_ ;_ &quot;R&quot;\ * \-#,##0.00_ ;_ &quot;R&quot;\ * &quot;-&quot;??_ ;_ @_ "/>
    <numFmt numFmtId="167" formatCode="_ * #,##0.00_ ;_ * \-#,##0.00_ ;_ * &quot;-&quot;??_ ;_ @_ "/>
    <numFmt numFmtId="168" formatCode="0.00_)"/>
    <numFmt numFmtId="169" formatCode="0_)"/>
    <numFmt numFmtId="170" formatCode="0.0"/>
    <numFmt numFmtId="171" formatCode="_ * #,##0_ ;_ * \-#,##0_ ;_ * &quot;-&quot;??_ ;_ @_ "/>
    <numFmt numFmtId="172" formatCode="&quot;R&quot;\ #,##0"/>
    <numFmt numFmtId="173" formatCode="&quot;R&quot;\ #,##0.00"/>
    <numFmt numFmtId="174" formatCode="_ [$R-1C09]\ * #,##0.00_ ;_ [$R-1C09]\ * \-#,##0.00_ ;_ [$R-1C09]\ * &quot;-&quot;??_ ;_ @_ "/>
    <numFmt numFmtId="178" formatCode="_-&quot;R&quot;* #,##0_-;\-&quot;R&quot;* #,##0_-;_-&quot;R&quot;* &quot;-&quot;??_-;_-@_-"/>
  </numFmts>
  <fonts count="29" x14ac:knownFonts="1">
    <font>
      <sz val="10"/>
      <name val="Arial"/>
    </font>
    <font>
      <sz val="10"/>
      <name val="Arial"/>
      <family val="2"/>
    </font>
    <font>
      <u/>
      <sz val="10"/>
      <color indexed="12"/>
      <name val="Courier"/>
      <family val="3"/>
    </font>
    <font>
      <sz val="10"/>
      <name val="Arial"/>
      <family val="2"/>
    </font>
    <font>
      <sz val="10"/>
      <name val="Arial"/>
      <family val="2"/>
    </font>
    <font>
      <sz val="8"/>
      <name val="Arial"/>
      <family val="2"/>
    </font>
    <font>
      <sz val="10"/>
      <name val="Segoe UI"/>
      <family val="2"/>
    </font>
    <font>
      <sz val="11"/>
      <color indexed="8"/>
      <name val="Calibri"/>
      <family val="2"/>
    </font>
    <font>
      <sz val="10"/>
      <name val="Arial"/>
      <family val="2"/>
    </font>
    <font>
      <sz val="10"/>
      <name val="Arial"/>
      <family val="2"/>
    </font>
    <font>
      <sz val="10"/>
      <name val="Arial"/>
      <family val="2"/>
    </font>
    <font>
      <u/>
      <sz val="7.5"/>
      <color indexed="12"/>
      <name val="Arial"/>
      <family val="2"/>
    </font>
    <font>
      <sz val="11"/>
      <name val="Times New Roman"/>
      <family val="1"/>
    </font>
    <font>
      <sz val="11"/>
      <color theme="1"/>
      <name val="Calibri"/>
      <family val="2"/>
      <scheme val="minor"/>
    </font>
    <font>
      <sz val="10"/>
      <color theme="1"/>
      <name val="Arial"/>
      <family val="2"/>
    </font>
    <font>
      <b/>
      <sz val="11"/>
      <color theme="1"/>
      <name val="Aptos"/>
      <family val="2"/>
    </font>
    <font>
      <sz val="11"/>
      <color theme="1"/>
      <name val="Aptos"/>
      <family val="2"/>
    </font>
    <font>
      <b/>
      <sz val="11"/>
      <color rgb="FFFF0000"/>
      <name val="Aptos"/>
      <family val="2"/>
    </font>
    <font>
      <b/>
      <sz val="11"/>
      <color rgb="FF00B050"/>
      <name val="Aptos"/>
      <family val="2"/>
    </font>
    <font>
      <b/>
      <sz val="11"/>
      <name val="Aptos"/>
      <family val="2"/>
    </font>
    <font>
      <sz val="11"/>
      <name val="Aptos"/>
      <family val="2"/>
    </font>
    <font>
      <b/>
      <sz val="11"/>
      <color theme="0"/>
      <name val="Aptos"/>
      <family val="2"/>
    </font>
    <font>
      <sz val="11"/>
      <color rgb="FFFF0000"/>
      <name val="Aptos"/>
      <family val="2"/>
    </font>
    <font>
      <b/>
      <sz val="11"/>
      <color indexed="8"/>
      <name val="Aptos"/>
      <family val="2"/>
    </font>
    <font>
      <sz val="11"/>
      <color theme="0"/>
      <name val="Aptos"/>
      <family val="2"/>
    </font>
    <font>
      <b/>
      <sz val="11"/>
      <color indexed="10"/>
      <name val="Aptos"/>
      <family val="2"/>
    </font>
    <font>
      <b/>
      <sz val="11"/>
      <color indexed="30"/>
      <name val="Aptos"/>
      <family val="2"/>
    </font>
    <font>
      <sz val="11"/>
      <color indexed="8"/>
      <name val="Aptos"/>
      <family val="2"/>
    </font>
    <font>
      <b/>
      <sz val="11"/>
      <color rgb="FF000000"/>
      <name val="Aptos"/>
      <family val="2"/>
    </font>
  </fonts>
  <fills count="10">
    <fill>
      <patternFill patternType="none"/>
    </fill>
    <fill>
      <patternFill patternType="gray125"/>
    </fill>
    <fill>
      <patternFill patternType="solid">
        <fgColor indexed="9"/>
        <bgColor indexed="64"/>
      </patternFill>
    </fill>
    <fill>
      <patternFill patternType="solid">
        <fgColor rgb="FFF96FDB"/>
        <bgColor indexed="64"/>
      </patternFill>
    </fill>
    <fill>
      <patternFill patternType="solid">
        <fgColor rgb="FF00B0F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theme="0"/>
      </patternFill>
    </fill>
    <fill>
      <patternFill patternType="solid">
        <fgColor rgb="FF3A6367"/>
        <bgColor indexed="64"/>
      </patternFill>
    </fill>
    <fill>
      <patternFill patternType="solid">
        <fgColor rgb="FFAD9244"/>
        <bgColor indexed="64"/>
      </patternFill>
    </fill>
  </fills>
  <borders count="48">
    <border>
      <left/>
      <right/>
      <top/>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thin">
        <color indexed="64"/>
      </bottom>
      <diagonal/>
    </border>
    <border>
      <left style="thin">
        <color indexed="64"/>
      </left>
      <right/>
      <top/>
      <bottom/>
      <diagonal/>
    </border>
    <border>
      <left/>
      <right/>
      <top/>
      <bottom style="double">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double">
        <color indexed="64"/>
      </top>
      <bottom style="double">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double">
        <color indexed="64"/>
      </bottom>
      <diagonal/>
    </border>
    <border>
      <left/>
      <right style="medium">
        <color indexed="64"/>
      </right>
      <top style="thin">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96">
    <xf numFmtId="0" fontId="0" fillId="0" borderId="0"/>
    <xf numFmtId="170"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9" fillId="0" borderId="0" applyFont="0" applyFill="0" applyBorder="0" applyAlignment="0" applyProtection="0"/>
    <xf numFmtId="167" fontId="1" fillId="0" borderId="0" applyFont="0" applyFill="0" applyBorder="0" applyAlignment="0" applyProtection="0"/>
    <xf numFmtId="167" fontId="13" fillId="0" borderId="0" applyFont="0" applyFill="0" applyBorder="0" applyAlignment="0" applyProtection="0"/>
    <xf numFmtId="167" fontId="7" fillId="0" borderId="0" applyFont="0" applyFill="0" applyBorder="0" applyAlignment="0" applyProtection="0"/>
    <xf numFmtId="43" fontId="13" fillId="0" borderId="0" applyFont="0" applyFill="0" applyBorder="0" applyAlignment="0" applyProtection="0"/>
    <xf numFmtId="164" fontId="1" fillId="0" borderId="0" applyFont="0" applyFill="0" applyBorder="0" applyAlignment="0" applyProtection="0"/>
    <xf numFmtId="166" fontId="13" fillId="0" borderId="0" applyFont="0" applyFill="0" applyBorder="0" applyAlignment="0" applyProtection="0"/>
    <xf numFmtId="0" fontId="2"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 fillId="0" borderId="0"/>
    <xf numFmtId="0" fontId="5" fillId="0" borderId="0"/>
    <xf numFmtId="0" fontId="5" fillId="0" borderId="0"/>
    <xf numFmtId="0" fontId="1" fillId="0" borderId="0"/>
    <xf numFmtId="0" fontId="1" fillId="0" borderId="0"/>
    <xf numFmtId="0" fontId="6" fillId="0" borderId="0"/>
    <xf numFmtId="0" fontId="5" fillId="0" borderId="0"/>
    <xf numFmtId="0" fontId="14" fillId="0" borderId="0"/>
    <xf numFmtId="0" fontId="14" fillId="0" borderId="0"/>
    <xf numFmtId="0" fontId="1" fillId="0" borderId="0"/>
    <xf numFmtId="0" fontId="14" fillId="0" borderId="0"/>
    <xf numFmtId="0" fontId="14" fillId="0" borderId="0"/>
    <xf numFmtId="0" fontId="12" fillId="0" borderId="0"/>
    <xf numFmtId="0" fontId="14" fillId="0" borderId="0"/>
    <xf numFmtId="0" fontId="13" fillId="0" borderId="0"/>
    <xf numFmtId="0" fontId="14" fillId="0" borderId="0"/>
    <xf numFmtId="0" fontId="1" fillId="0" borderId="0"/>
    <xf numFmtId="0" fontId="1" fillId="0" borderId="0"/>
    <xf numFmtId="0" fontId="14" fillId="0" borderId="0"/>
    <xf numFmtId="0" fontId="14" fillId="0" borderId="0"/>
    <xf numFmtId="0" fontId="1" fillId="0" borderId="0"/>
    <xf numFmtId="0" fontId="14" fillId="0" borderId="0"/>
    <xf numFmtId="0" fontId="14" fillId="0" borderId="0"/>
    <xf numFmtId="0" fontId="13" fillId="0" borderId="0"/>
    <xf numFmtId="0" fontId="5" fillId="0" borderId="0"/>
    <xf numFmtId="0" fontId="5" fillId="0" borderId="0"/>
    <xf numFmtId="0" fontId="13" fillId="0" borderId="0"/>
    <xf numFmtId="0" fontId="1" fillId="0" borderId="0"/>
    <xf numFmtId="0" fontId="5" fillId="0" borderId="0"/>
    <xf numFmtId="0" fontId="5" fillId="0" borderId="0"/>
    <xf numFmtId="0" fontId="6" fillId="0" borderId="0"/>
    <xf numFmtId="0" fontId="5"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9" fontId="10"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322">
    <xf numFmtId="0" fontId="0" fillId="0" borderId="0" xfId="0"/>
    <xf numFmtId="0" fontId="15" fillId="5" borderId="28" xfId="21" applyFont="1" applyFill="1" applyBorder="1"/>
    <xf numFmtId="0" fontId="15" fillId="5" borderId="28" xfId="21" applyFont="1" applyFill="1" applyBorder="1" applyAlignment="1">
      <alignment horizontal="center" wrapText="1"/>
    </xf>
    <xf numFmtId="0" fontId="16" fillId="5" borderId="0" xfId="0" applyFont="1" applyFill="1"/>
    <xf numFmtId="172" fontId="17" fillId="5" borderId="0" xfId="21" applyNumberFormat="1" applyFont="1" applyFill="1" applyAlignment="1" applyProtection="1">
      <alignment horizontal="center"/>
      <protection locked="0"/>
    </xf>
    <xf numFmtId="0" fontId="15" fillId="5" borderId="0" xfId="21" applyFont="1" applyFill="1"/>
    <xf numFmtId="172" fontId="15" fillId="5" borderId="0" xfId="21" applyNumberFormat="1" applyFont="1" applyFill="1" applyAlignment="1">
      <alignment horizontal="center"/>
    </xf>
    <xf numFmtId="0" fontId="18" fillId="5" borderId="0" xfId="53" applyFont="1" applyFill="1"/>
    <xf numFmtId="0" fontId="19" fillId="5" borderId="0" xfId="53" applyFont="1" applyFill="1" applyAlignment="1">
      <alignment horizontal="center" vertical="center"/>
    </xf>
    <xf numFmtId="0" fontId="20" fillId="5" borderId="0" xfId="53" applyFont="1" applyFill="1"/>
    <xf numFmtId="0" fontId="19" fillId="5" borderId="0" xfId="53" applyFont="1" applyFill="1"/>
    <xf numFmtId="0" fontId="20" fillId="5" borderId="0" xfId="21" applyFont="1" applyFill="1"/>
    <xf numFmtId="15" fontId="20" fillId="5" borderId="0" xfId="21" applyNumberFormat="1" applyFont="1" applyFill="1" applyAlignment="1">
      <alignment horizontal="center"/>
    </xf>
    <xf numFmtId="170" fontId="20" fillId="5" borderId="0" xfId="21" applyNumberFormat="1" applyFont="1" applyFill="1" applyAlignment="1">
      <alignment horizontal="center"/>
    </xf>
    <xf numFmtId="0" fontId="20" fillId="5" borderId="0" xfId="53" applyFont="1" applyFill="1" applyProtection="1">
      <protection locked="0"/>
    </xf>
    <xf numFmtId="3" fontId="20" fillId="5" borderId="0" xfId="21" applyNumberFormat="1" applyFont="1" applyFill="1"/>
    <xf numFmtId="0" fontId="19" fillId="5" borderId="28" xfId="21" applyFont="1" applyFill="1" applyBorder="1" applyAlignment="1" applyProtection="1">
      <alignment horizontal="center"/>
      <protection hidden="1"/>
    </xf>
    <xf numFmtId="0" fontId="20" fillId="5" borderId="28" xfId="53" applyFont="1" applyFill="1" applyBorder="1"/>
    <xf numFmtId="0" fontId="19" fillId="5" borderId="28" xfId="53" applyFont="1" applyFill="1" applyBorder="1"/>
    <xf numFmtId="0" fontId="19" fillId="5" borderId="5" xfId="53" applyFont="1" applyFill="1" applyBorder="1"/>
    <xf numFmtId="14" fontId="19" fillId="5" borderId="5" xfId="53" applyNumberFormat="1" applyFont="1" applyFill="1" applyBorder="1"/>
    <xf numFmtId="14" fontId="19" fillId="5" borderId="0" xfId="53" applyNumberFormat="1" applyFont="1" applyFill="1"/>
    <xf numFmtId="0" fontId="19" fillId="0" borderId="6" xfId="53" applyFont="1" applyBorder="1" applyAlignment="1">
      <alignment horizontal="center" vertical="center"/>
    </xf>
    <xf numFmtId="0" fontId="19" fillId="0" borderId="5" xfId="53" applyFont="1" applyBorder="1" applyAlignment="1">
      <alignment horizontal="center" vertical="center"/>
    </xf>
    <xf numFmtId="0" fontId="19" fillId="0" borderId="2" xfId="53" applyFont="1" applyBorder="1" applyAlignment="1">
      <alignment horizontal="center" vertical="center"/>
    </xf>
    <xf numFmtId="0" fontId="20" fillId="0" borderId="0" xfId="53" applyFont="1"/>
    <xf numFmtId="0" fontId="20" fillId="5" borderId="0" xfId="53" applyFont="1" applyFill="1" applyAlignment="1">
      <alignment horizontal="left" vertical="center"/>
    </xf>
    <xf numFmtId="173" fontId="20" fillId="5" borderId="0" xfId="53" applyNumberFormat="1" applyFont="1" applyFill="1" applyAlignment="1">
      <alignment horizontal="right"/>
    </xf>
    <xf numFmtId="167" fontId="20" fillId="5" borderId="0" xfId="53" applyNumberFormat="1" applyFont="1" applyFill="1" applyAlignment="1">
      <alignment horizontal="center"/>
    </xf>
    <xf numFmtId="0" fontId="20" fillId="0" borderId="8" xfId="53" applyFont="1" applyBorder="1" applyAlignment="1">
      <alignment horizontal="center" vertical="center" wrapText="1"/>
    </xf>
    <xf numFmtId="0" fontId="20" fillId="0" borderId="1" xfId="53" applyFont="1" applyBorder="1" applyAlignment="1">
      <alignment horizontal="center" vertical="center" wrapText="1"/>
    </xf>
    <xf numFmtId="0" fontId="17" fillId="2" borderId="4" xfId="53" applyFont="1" applyFill="1" applyBorder="1" applyAlignment="1">
      <alignment horizontal="center" vertical="center"/>
    </xf>
    <xf numFmtId="0" fontId="15" fillId="2" borderId="4" xfId="53" applyFont="1" applyFill="1" applyBorder="1" applyAlignment="1">
      <alignment horizontal="center" vertical="center"/>
    </xf>
    <xf numFmtId="0" fontId="17" fillId="2" borderId="1" xfId="53" applyFont="1" applyFill="1" applyBorder="1" applyAlignment="1">
      <alignment horizontal="center" vertical="center"/>
    </xf>
    <xf numFmtId="0" fontId="19" fillId="0" borderId="8" xfId="53" applyFont="1" applyBorder="1" applyAlignment="1">
      <alignment horizontal="center" vertical="center"/>
    </xf>
    <xf numFmtId="0" fontId="19" fillId="0" borderId="3" xfId="53" applyFont="1" applyBorder="1" applyAlignment="1">
      <alignment horizontal="center" vertical="center"/>
    </xf>
    <xf numFmtId="0" fontId="19" fillId="2" borderId="4" xfId="53" applyFont="1" applyFill="1" applyBorder="1" applyAlignment="1">
      <alignment horizontal="center" vertical="center"/>
    </xf>
    <xf numFmtId="172" fontId="17" fillId="2" borderId="4" xfId="53" applyNumberFormat="1" applyFont="1" applyFill="1" applyBorder="1" applyAlignment="1">
      <alignment horizontal="center" vertical="center"/>
    </xf>
    <xf numFmtId="0" fontId="19" fillId="5" borderId="0" xfId="53" applyFont="1" applyFill="1" applyAlignment="1">
      <alignment horizontal="left" vertical="center"/>
    </xf>
    <xf numFmtId="173" fontId="19" fillId="5" borderId="21" xfId="53" applyNumberFormat="1" applyFont="1" applyFill="1" applyBorder="1" applyAlignment="1">
      <alignment horizontal="right"/>
    </xf>
    <xf numFmtId="167" fontId="19" fillId="5" borderId="0" xfId="53" applyNumberFormat="1" applyFont="1" applyFill="1" applyAlignment="1">
      <alignment horizontal="center"/>
    </xf>
    <xf numFmtId="0" fontId="19" fillId="0" borderId="8" xfId="53" applyFont="1" applyBorder="1" applyAlignment="1">
      <alignment vertical="center" wrapText="1"/>
    </xf>
    <xf numFmtId="0" fontId="19" fillId="0" borderId="3" xfId="53" applyFont="1" applyBorder="1" applyAlignment="1">
      <alignment vertical="center" wrapText="1"/>
    </xf>
    <xf numFmtId="0" fontId="19" fillId="0" borderId="9" xfId="53" applyFont="1" applyBorder="1" applyAlignment="1">
      <alignment horizontal="center" vertical="center"/>
    </xf>
    <xf numFmtId="172" fontId="17" fillId="0" borderId="9" xfId="53" applyNumberFormat="1" applyFont="1" applyBorder="1" applyAlignment="1">
      <alignment horizontal="center" vertical="center"/>
    </xf>
    <xf numFmtId="0" fontId="17" fillId="0" borderId="9" xfId="53" applyFont="1" applyBorder="1" applyAlignment="1">
      <alignment horizontal="center" vertical="center"/>
    </xf>
    <xf numFmtId="0" fontId="19" fillId="0" borderId="9" xfId="53" applyFont="1" applyBorder="1" applyAlignment="1">
      <alignment horizontal="center" vertical="center" textRotation="90" wrapText="1"/>
    </xf>
    <xf numFmtId="170" fontId="19" fillId="0" borderId="8" xfId="53" applyNumberFormat="1" applyFont="1" applyBorder="1" applyAlignment="1">
      <alignment horizontal="center" vertical="center"/>
    </xf>
    <xf numFmtId="1" fontId="19" fillId="3" borderId="10" xfId="53" applyNumberFormat="1" applyFont="1" applyFill="1" applyBorder="1" applyAlignment="1">
      <alignment horizontal="center" vertical="center"/>
    </xf>
    <xf numFmtId="1" fontId="19" fillId="3" borderId="11" xfId="53" applyNumberFormat="1" applyFont="1" applyFill="1" applyBorder="1" applyAlignment="1">
      <alignment horizontal="center" vertical="center"/>
    </xf>
    <xf numFmtId="1" fontId="19" fillId="4" borderId="11" xfId="53" applyNumberFormat="1" applyFont="1" applyFill="1" applyBorder="1" applyAlignment="1">
      <alignment horizontal="center" vertical="center"/>
    </xf>
    <xf numFmtId="1" fontId="19" fillId="4" borderId="12" xfId="53" applyNumberFormat="1" applyFont="1" applyFill="1" applyBorder="1" applyAlignment="1">
      <alignment horizontal="center" vertical="center"/>
    </xf>
    <xf numFmtId="167" fontId="17" fillId="5" borderId="0" xfId="53" applyNumberFormat="1" applyFont="1" applyFill="1" applyAlignment="1" applyProtection="1">
      <alignment horizontal="center"/>
      <protection locked="0"/>
    </xf>
    <xf numFmtId="0" fontId="19" fillId="0" borderId="7" xfId="53" applyFont="1" applyBorder="1" applyAlignment="1">
      <alignment horizontal="center" vertical="center" textRotation="90" wrapText="1"/>
    </xf>
    <xf numFmtId="1" fontId="19" fillId="3" borderId="13" xfId="53" applyNumberFormat="1" applyFont="1" applyFill="1" applyBorder="1" applyAlignment="1">
      <alignment horizontal="center" vertical="center"/>
    </xf>
    <xf numFmtId="1" fontId="19" fillId="3" borderId="14" xfId="53" applyNumberFormat="1" applyFont="1" applyFill="1" applyBorder="1" applyAlignment="1">
      <alignment horizontal="center" vertical="center"/>
    </xf>
    <xf numFmtId="1" fontId="19" fillId="4" borderId="14" xfId="53" applyNumberFormat="1" applyFont="1" applyFill="1" applyBorder="1" applyAlignment="1">
      <alignment horizontal="center" vertical="center"/>
    </xf>
    <xf numFmtId="1" fontId="19" fillId="4" borderId="15" xfId="53" applyNumberFormat="1" applyFont="1" applyFill="1" applyBorder="1" applyAlignment="1">
      <alignment horizontal="center" vertical="center"/>
    </xf>
    <xf numFmtId="170" fontId="17" fillId="0" borderId="8" xfId="53" applyNumberFormat="1" applyFont="1" applyBorder="1" applyAlignment="1">
      <alignment horizontal="center" vertical="center"/>
    </xf>
    <xf numFmtId="0" fontId="20" fillId="5" borderId="0" xfId="53" applyFont="1" applyFill="1" applyAlignment="1">
      <alignment horizontal="left" vertical="center" wrapText="1"/>
    </xf>
    <xf numFmtId="0" fontId="19" fillId="0" borderId="38" xfId="53" applyFont="1" applyBorder="1" applyAlignment="1">
      <alignment horizontal="center" vertical="center" textRotation="90" wrapText="1"/>
    </xf>
    <xf numFmtId="1" fontId="19" fillId="3" borderId="16" xfId="53" applyNumberFormat="1" applyFont="1" applyFill="1" applyBorder="1" applyAlignment="1">
      <alignment horizontal="center" vertical="center"/>
    </xf>
    <xf numFmtId="1" fontId="19" fillId="3" borderId="17" xfId="53" applyNumberFormat="1" applyFont="1" applyFill="1" applyBorder="1" applyAlignment="1">
      <alignment horizontal="center" vertical="center"/>
    </xf>
    <xf numFmtId="1" fontId="19" fillId="4" borderId="17" xfId="53" applyNumberFormat="1" applyFont="1" applyFill="1" applyBorder="1" applyAlignment="1">
      <alignment horizontal="center" vertical="center"/>
    </xf>
    <xf numFmtId="1" fontId="19" fillId="4" borderId="18" xfId="53" applyNumberFormat="1" applyFont="1" applyFill="1" applyBorder="1" applyAlignment="1">
      <alignment horizontal="center" vertical="center"/>
    </xf>
    <xf numFmtId="0" fontId="19" fillId="5" borderId="0" xfId="53" applyFont="1" applyFill="1" applyAlignment="1">
      <alignment horizontal="left" vertical="center" wrapText="1"/>
    </xf>
    <xf numFmtId="0" fontId="20" fillId="0" borderId="0" xfId="53" applyFont="1" applyAlignment="1">
      <alignment horizontal="center" vertical="center" textRotation="90" wrapText="1"/>
    </xf>
    <xf numFmtId="170" fontId="20" fillId="0" borderId="0" xfId="53" applyNumberFormat="1" applyFont="1" applyAlignment="1">
      <alignment horizontal="center" vertical="center"/>
    </xf>
    <xf numFmtId="1" fontId="20" fillId="0" borderId="0" xfId="53" applyNumberFormat="1" applyFont="1" applyAlignment="1">
      <alignment horizontal="center" vertical="center"/>
    </xf>
    <xf numFmtId="0" fontId="19" fillId="5" borderId="0" xfId="0" applyFont="1" applyFill="1" applyAlignment="1" applyProtection="1">
      <alignment horizontal="center" wrapText="1"/>
      <protection hidden="1"/>
    </xf>
    <xf numFmtId="0" fontId="19" fillId="5" borderId="37" xfId="53" applyFont="1" applyFill="1" applyBorder="1"/>
    <xf numFmtId="14" fontId="19" fillId="5" borderId="37" xfId="53" applyNumberFormat="1" applyFont="1" applyFill="1" applyBorder="1"/>
    <xf numFmtId="0" fontId="19" fillId="0" borderId="1" xfId="53" applyFont="1" applyBorder="1" applyAlignment="1">
      <alignment horizontal="center" vertical="center"/>
    </xf>
    <xf numFmtId="171" fontId="19" fillId="2" borderId="4" xfId="53" applyNumberFormat="1" applyFont="1" applyFill="1" applyBorder="1" applyAlignment="1">
      <alignment horizontal="center" vertical="center"/>
    </xf>
    <xf numFmtId="171" fontId="15" fillId="2" borderId="4" xfId="53" applyNumberFormat="1" applyFont="1" applyFill="1" applyBorder="1" applyAlignment="1">
      <alignment horizontal="center" vertical="center"/>
    </xf>
    <xf numFmtId="171" fontId="17" fillId="2" borderId="4" xfId="53" applyNumberFormat="1" applyFont="1" applyFill="1" applyBorder="1" applyAlignment="1">
      <alignment horizontal="center" vertical="center"/>
    </xf>
    <xf numFmtId="171" fontId="15" fillId="0" borderId="9" xfId="53" applyNumberFormat="1" applyFont="1" applyBorder="1" applyAlignment="1">
      <alignment horizontal="center" vertical="center"/>
    </xf>
    <xf numFmtId="171" fontId="17" fillId="0" borderId="9" xfId="53" applyNumberFormat="1" applyFont="1" applyBorder="1" applyAlignment="1">
      <alignment horizontal="center" vertical="center"/>
    </xf>
    <xf numFmtId="167" fontId="20" fillId="5" borderId="0" xfId="53" applyNumberFormat="1" applyFont="1" applyFill="1" applyAlignment="1">
      <alignment horizontal="right"/>
    </xf>
    <xf numFmtId="167" fontId="20" fillId="5" borderId="0" xfId="53" applyNumberFormat="1" applyFont="1" applyFill="1" applyAlignment="1">
      <alignment horizontal="center" vertical="center"/>
    </xf>
    <xf numFmtId="171" fontId="19" fillId="0" borderId="9" xfId="53" applyNumberFormat="1" applyFont="1" applyBorder="1" applyAlignment="1">
      <alignment horizontal="center" vertical="center"/>
    </xf>
    <xf numFmtId="0" fontId="20" fillId="5" borderId="0" xfId="53" applyFont="1" applyFill="1" applyAlignment="1">
      <alignment horizontal="center" vertical="center"/>
    </xf>
    <xf numFmtId="2" fontId="20" fillId="5" borderId="0" xfId="53" applyNumberFormat="1" applyFont="1" applyFill="1" applyAlignment="1">
      <alignment horizontal="center" vertical="center"/>
    </xf>
    <xf numFmtId="167" fontId="20" fillId="5" borderId="0" xfId="53" applyNumberFormat="1" applyFont="1" applyFill="1" applyAlignment="1">
      <alignment horizontal="center" vertical="center" wrapText="1"/>
    </xf>
    <xf numFmtId="0" fontId="19" fillId="5" borderId="0" xfId="21" applyFont="1" applyFill="1" applyAlignment="1" applyProtection="1">
      <alignment horizontal="center" wrapText="1"/>
      <protection hidden="1"/>
    </xf>
    <xf numFmtId="0" fontId="21" fillId="8" borderId="8" xfId="21" applyFont="1" applyFill="1" applyBorder="1" applyAlignment="1" applyProtection="1">
      <alignment horizontal="left" wrapText="1"/>
      <protection hidden="1"/>
    </xf>
    <xf numFmtId="0" fontId="21" fillId="8" borderId="1" xfId="21" applyFont="1" applyFill="1" applyBorder="1" applyAlignment="1" applyProtection="1">
      <alignment wrapText="1"/>
      <protection hidden="1"/>
    </xf>
    <xf numFmtId="0" fontId="22" fillId="0" borderId="0" xfId="35" applyFont="1" applyAlignment="1">
      <alignment horizontal="center"/>
    </xf>
    <xf numFmtId="0" fontId="22" fillId="0" borderId="0" xfId="35" applyFont="1"/>
    <xf numFmtId="167" fontId="22" fillId="0" borderId="0" xfId="35" applyNumberFormat="1" applyFont="1"/>
    <xf numFmtId="0" fontId="23" fillId="2" borderId="22" xfId="0" applyFont="1" applyFill="1" applyBorder="1" applyAlignment="1">
      <alignment wrapText="1"/>
    </xf>
    <xf numFmtId="0" fontId="23" fillId="2" borderId="23" xfId="0" applyFont="1" applyFill="1" applyBorder="1" applyAlignment="1">
      <alignment wrapText="1"/>
    </xf>
    <xf numFmtId="0" fontId="23" fillId="2" borderId="40" xfId="0" applyFont="1" applyFill="1" applyBorder="1" applyAlignment="1">
      <alignment wrapText="1"/>
    </xf>
    <xf numFmtId="0" fontId="19" fillId="2" borderId="24" xfId="21" applyFont="1" applyFill="1" applyBorder="1" applyAlignment="1">
      <alignment vertical="center"/>
    </xf>
    <xf numFmtId="0" fontId="20" fillId="2" borderId="20" xfId="21" applyFont="1" applyFill="1" applyBorder="1" applyAlignment="1">
      <alignment vertical="center"/>
    </xf>
    <xf numFmtId="0" fontId="20" fillId="2" borderId="6" xfId="21" applyFont="1" applyFill="1" applyBorder="1" applyAlignment="1">
      <alignment vertical="center"/>
    </xf>
    <xf numFmtId="0" fontId="24" fillId="8" borderId="1" xfId="21" applyFont="1" applyFill="1" applyBorder="1" applyAlignment="1">
      <alignment wrapText="1"/>
    </xf>
    <xf numFmtId="0" fontId="19" fillId="8" borderId="1" xfId="0" applyFont="1" applyFill="1" applyBorder="1" applyProtection="1">
      <protection hidden="1"/>
    </xf>
    <xf numFmtId="0" fontId="19" fillId="8" borderId="3" xfId="0" applyFont="1" applyFill="1" applyBorder="1" applyProtection="1">
      <protection hidden="1"/>
    </xf>
    <xf numFmtId="0" fontId="20" fillId="0" borderId="0" xfId="0" applyFont="1" applyProtection="1">
      <protection hidden="1"/>
    </xf>
    <xf numFmtId="0" fontId="19" fillId="0" borderId="6" xfId="0" applyFont="1" applyBorder="1" applyAlignment="1" applyProtection="1">
      <alignment horizontal="left"/>
      <protection hidden="1"/>
    </xf>
    <xf numFmtId="0" fontId="19" fillId="0" borderId="5" xfId="0" applyFont="1" applyBorder="1" applyAlignment="1" applyProtection="1">
      <alignment horizontal="left"/>
      <protection hidden="1"/>
    </xf>
    <xf numFmtId="0" fontId="20" fillId="0" borderId="5" xfId="0" applyFont="1" applyBorder="1" applyProtection="1">
      <protection hidden="1"/>
    </xf>
    <xf numFmtId="0" fontId="20" fillId="0" borderId="2" xfId="0" applyFont="1" applyBorder="1" applyProtection="1">
      <protection hidden="1"/>
    </xf>
    <xf numFmtId="0" fontId="19" fillId="9" borderId="8" xfId="0" applyFont="1" applyFill="1" applyBorder="1" applyAlignment="1" applyProtection="1">
      <alignment horizontal="left" wrapText="1"/>
      <protection hidden="1"/>
    </xf>
    <xf numFmtId="0" fontId="20" fillId="9" borderId="1" xfId="0" applyFont="1" applyFill="1" applyBorder="1" applyAlignment="1">
      <alignment horizontal="left" wrapText="1"/>
    </xf>
    <xf numFmtId="0" fontId="19" fillId="9" borderId="1" xfId="0" applyFont="1" applyFill="1" applyBorder="1" applyAlignment="1" applyProtection="1">
      <alignment horizontal="left"/>
      <protection hidden="1"/>
    </xf>
    <xf numFmtId="0" fontId="20" fillId="9" borderId="1" xfId="0" applyFont="1" applyFill="1" applyBorder="1" applyProtection="1">
      <protection hidden="1"/>
    </xf>
    <xf numFmtId="0" fontId="20" fillId="9" borderId="3" xfId="0" applyFont="1" applyFill="1" applyBorder="1" applyProtection="1">
      <protection hidden="1"/>
    </xf>
    <xf numFmtId="0" fontId="19" fillId="0" borderId="8" xfId="0" applyFont="1" applyBorder="1" applyAlignment="1" applyProtection="1">
      <alignment horizontal="left"/>
      <protection hidden="1"/>
    </xf>
    <xf numFmtId="0" fontId="19" fillId="0" borderId="1" xfId="0" applyFont="1" applyBorder="1" applyAlignment="1" applyProtection="1">
      <alignment horizontal="left"/>
      <protection hidden="1"/>
    </xf>
    <xf numFmtId="0" fontId="19" fillId="0" borderId="1" xfId="0" applyFont="1" applyBorder="1" applyAlignment="1" applyProtection="1">
      <alignment horizontal="centerContinuous"/>
      <protection hidden="1"/>
    </xf>
    <xf numFmtId="0" fontId="20" fillId="0" borderId="1" xfId="0" applyFont="1" applyBorder="1" applyAlignment="1" applyProtection="1">
      <alignment horizontal="centerContinuous"/>
      <protection hidden="1"/>
    </xf>
    <xf numFmtId="0" fontId="25" fillId="0" borderId="1" xfId="0" applyFont="1" applyBorder="1" applyProtection="1">
      <protection hidden="1"/>
    </xf>
    <xf numFmtId="0" fontId="20" fillId="0" borderId="3" xfId="0" applyFont="1" applyBorder="1" applyProtection="1">
      <protection hidden="1"/>
    </xf>
    <xf numFmtId="0" fontId="19" fillId="0" borderId="8" xfId="21" applyFont="1" applyBorder="1" applyAlignment="1" applyProtection="1">
      <alignment horizontal="left"/>
      <protection hidden="1"/>
    </xf>
    <xf numFmtId="0" fontId="19" fillId="2" borderId="4" xfId="0" applyFont="1" applyFill="1" applyBorder="1" applyProtection="1">
      <protection hidden="1"/>
    </xf>
    <xf numFmtId="0" fontId="19" fillId="9" borderId="8" xfId="21" applyFont="1" applyFill="1" applyBorder="1" applyAlignment="1" applyProtection="1">
      <alignment horizontal="left"/>
      <protection hidden="1"/>
    </xf>
    <xf numFmtId="168" fontId="19" fillId="9" borderId="3" xfId="0" applyNumberFormat="1" applyFont="1" applyFill="1" applyBorder="1" applyAlignment="1" applyProtection="1">
      <alignment horizontal="left"/>
      <protection hidden="1"/>
    </xf>
    <xf numFmtId="0" fontId="19" fillId="0" borderId="20" xfId="0" applyFont="1" applyBorder="1" applyAlignment="1" applyProtection="1">
      <alignment horizontal="left"/>
      <protection hidden="1"/>
    </xf>
    <xf numFmtId="0" fontId="19" fillId="0" borderId="0" xfId="0" applyFont="1" applyAlignment="1" applyProtection="1">
      <alignment horizontal="left"/>
      <protection hidden="1"/>
    </xf>
    <xf numFmtId="0" fontId="21" fillId="8" borderId="8" xfId="21" applyFont="1" applyFill="1" applyBorder="1" applyAlignment="1" applyProtection="1">
      <alignment horizontal="left" wrapText="1" readingOrder="1"/>
      <protection hidden="1"/>
    </xf>
    <xf numFmtId="0" fontId="21" fillId="8" borderId="1" xfId="21" applyFont="1" applyFill="1" applyBorder="1" applyAlignment="1" applyProtection="1">
      <alignment horizontal="left" wrapText="1" readingOrder="1"/>
      <protection hidden="1"/>
    </xf>
    <xf numFmtId="0" fontId="21" fillId="8" borderId="3" xfId="21" applyFont="1" applyFill="1" applyBorder="1" applyAlignment="1" applyProtection="1">
      <alignment horizontal="left" wrapText="1" readingOrder="1"/>
      <protection hidden="1"/>
    </xf>
    <xf numFmtId="0" fontId="19" fillId="0" borderId="22" xfId="21" applyFont="1" applyBorder="1" applyAlignment="1" applyProtection="1">
      <alignment horizontal="left"/>
      <protection hidden="1"/>
    </xf>
    <xf numFmtId="0" fontId="19" fillId="0" borderId="23" xfId="21" applyFont="1" applyBorder="1" applyAlignment="1" applyProtection="1">
      <alignment horizontal="left"/>
      <protection hidden="1"/>
    </xf>
    <xf numFmtId="0" fontId="19" fillId="0" borderId="19" xfId="21" applyFont="1" applyBorder="1" applyAlignment="1" applyProtection="1">
      <alignment horizontal="left"/>
      <protection hidden="1"/>
    </xf>
    <xf numFmtId="0" fontId="19" fillId="0" borderId="21" xfId="21" applyFont="1" applyBorder="1" applyAlignment="1" applyProtection="1">
      <alignment horizontal="left"/>
      <protection hidden="1"/>
    </xf>
    <xf numFmtId="0" fontId="19" fillId="0" borderId="19" xfId="0" applyFont="1" applyBorder="1" applyAlignment="1" applyProtection="1">
      <alignment horizontal="left"/>
      <protection hidden="1"/>
    </xf>
    <xf numFmtId="0" fontId="19" fillId="0" borderId="21" xfId="0" applyFont="1" applyBorder="1" applyAlignment="1" applyProtection="1">
      <alignment horizontal="left"/>
      <protection hidden="1"/>
    </xf>
    <xf numFmtId="165" fontId="20" fillId="0" borderId="0" xfId="0" applyNumberFormat="1" applyFont="1" applyProtection="1">
      <protection hidden="1"/>
    </xf>
    <xf numFmtId="0" fontId="19" fillId="9" borderId="8" xfId="21" applyFont="1" applyFill="1" applyBorder="1" applyAlignment="1" applyProtection="1">
      <alignment horizontal="left" wrapText="1"/>
      <protection hidden="1"/>
    </xf>
    <xf numFmtId="0" fontId="19" fillId="9" borderId="1" xfId="21" applyFont="1" applyFill="1" applyBorder="1" applyAlignment="1" applyProtection="1">
      <alignment horizontal="left" wrapText="1"/>
      <protection hidden="1"/>
    </xf>
    <xf numFmtId="0" fontId="19" fillId="9" borderId="3" xfId="21" applyFont="1" applyFill="1" applyBorder="1" applyAlignment="1" applyProtection="1">
      <alignment horizontal="left" wrapText="1"/>
      <protection hidden="1"/>
    </xf>
    <xf numFmtId="0" fontId="19" fillId="2" borderId="20" xfId="21" applyFont="1" applyFill="1" applyBorder="1" applyAlignment="1" applyProtection="1">
      <alignment horizontal="left"/>
      <protection hidden="1"/>
    </xf>
    <xf numFmtId="0" fontId="19" fillId="2" borderId="0" xfId="21" applyFont="1" applyFill="1" applyAlignment="1" applyProtection="1">
      <alignment horizontal="left"/>
      <protection hidden="1"/>
    </xf>
    <xf numFmtId="165" fontId="19" fillId="9" borderId="8" xfId="21" applyNumberFormat="1" applyFont="1" applyFill="1" applyBorder="1" applyAlignment="1" applyProtection="1">
      <alignment horizontal="left" wrapText="1"/>
      <protection hidden="1"/>
    </xf>
    <xf numFmtId="165" fontId="19" fillId="9" borderId="1" xfId="21" applyNumberFormat="1" applyFont="1" applyFill="1" applyBorder="1" applyAlignment="1" applyProtection="1">
      <alignment horizontal="left" wrapText="1"/>
      <protection hidden="1"/>
    </xf>
    <xf numFmtId="165" fontId="19" fillId="9" borderId="3" xfId="21" applyNumberFormat="1" applyFont="1" applyFill="1" applyBorder="1" applyAlignment="1" applyProtection="1">
      <alignment horizontal="left" wrapText="1"/>
      <protection hidden="1"/>
    </xf>
    <xf numFmtId="165" fontId="17" fillId="0" borderId="0" xfId="0" applyNumberFormat="1" applyFont="1" applyProtection="1">
      <protection hidden="1"/>
    </xf>
    <xf numFmtId="0" fontId="22" fillId="0" borderId="0" xfId="0" applyFont="1" applyProtection="1">
      <protection hidden="1"/>
    </xf>
    <xf numFmtId="0" fontId="19" fillId="0" borderId="20" xfId="21" applyFont="1" applyBorder="1" applyAlignment="1" applyProtection="1">
      <alignment horizontal="left"/>
      <protection hidden="1"/>
    </xf>
    <xf numFmtId="0" fontId="19" fillId="0" borderId="0" xfId="21" applyFont="1" applyAlignment="1" applyProtection="1">
      <alignment horizontal="left"/>
      <protection hidden="1"/>
    </xf>
    <xf numFmtId="0" fontId="20" fillId="9" borderId="1" xfId="21" applyFont="1" applyFill="1" applyBorder="1" applyAlignment="1">
      <alignment horizontal="left" wrapText="1"/>
    </xf>
    <xf numFmtId="0" fontId="20" fillId="9" borderId="3" xfId="21" applyFont="1" applyFill="1" applyBorder="1" applyAlignment="1">
      <alignment horizontal="left" wrapText="1"/>
    </xf>
    <xf numFmtId="0" fontId="19" fillId="9" borderId="8" xfId="0" applyFont="1" applyFill="1" applyBorder="1" applyAlignment="1" applyProtection="1">
      <alignment horizontal="left"/>
      <protection hidden="1"/>
    </xf>
    <xf numFmtId="0" fontId="21" fillId="8" borderId="8" xfId="0" applyFont="1" applyFill="1" applyBorder="1" applyAlignment="1" applyProtection="1">
      <alignment horizontal="left" wrapText="1"/>
      <protection hidden="1"/>
    </xf>
    <xf numFmtId="0" fontId="24" fillId="8" borderId="1" xfId="0" applyFont="1" applyFill="1" applyBorder="1" applyAlignment="1">
      <alignment horizontal="left" wrapText="1"/>
    </xf>
    <xf numFmtId="0" fontId="24" fillId="8" borderId="3" xfId="0" applyFont="1" applyFill="1" applyBorder="1" applyAlignment="1">
      <alignment horizontal="left" wrapText="1"/>
    </xf>
    <xf numFmtId="0" fontId="21" fillId="8" borderId="8" xfId="0" applyFont="1" applyFill="1" applyBorder="1" applyAlignment="1" applyProtection="1">
      <alignment horizontal="left"/>
      <protection hidden="1"/>
    </xf>
    <xf numFmtId="0" fontId="21" fillId="8" borderId="1" xfId="0" applyFont="1" applyFill="1" applyBorder="1" applyAlignment="1" applyProtection="1">
      <alignment horizontal="left"/>
      <protection hidden="1"/>
    </xf>
    <xf numFmtId="0" fontId="24" fillId="8" borderId="3" xfId="0" applyFont="1" applyFill="1" applyBorder="1" applyProtection="1">
      <protection hidden="1"/>
    </xf>
    <xf numFmtId="0" fontId="24" fillId="0" borderId="0" xfId="0" applyFont="1" applyProtection="1">
      <protection hidden="1"/>
    </xf>
    <xf numFmtId="0" fontId="20" fillId="0" borderId="0" xfId="0" applyFont="1"/>
    <xf numFmtId="0" fontId="20" fillId="2" borderId="25" xfId="21" applyFont="1" applyFill="1" applyBorder="1" applyProtection="1">
      <protection hidden="1"/>
    </xf>
    <xf numFmtId="0" fontId="20" fillId="0" borderId="0" xfId="21" applyFont="1"/>
    <xf numFmtId="0" fontId="20" fillId="2" borderId="5" xfId="21" applyFont="1" applyFill="1" applyBorder="1" applyProtection="1">
      <protection hidden="1"/>
    </xf>
    <xf numFmtId="178" fontId="15" fillId="9" borderId="1" xfId="0" applyNumberFormat="1" applyFont="1" applyFill="1" applyBorder="1" applyProtection="1">
      <protection hidden="1"/>
    </xf>
    <xf numFmtId="178" fontId="19" fillId="9" borderId="4" xfId="0" applyNumberFormat="1" applyFont="1" applyFill="1" applyBorder="1" applyAlignment="1" applyProtection="1">
      <alignment horizontal="right"/>
      <protection hidden="1"/>
    </xf>
    <xf numFmtId="178" fontId="19" fillId="2" borderId="4" xfId="0" applyNumberFormat="1" applyFont="1" applyFill="1" applyBorder="1" applyAlignment="1" applyProtection="1">
      <alignment horizontal="right"/>
      <protection hidden="1"/>
    </xf>
    <xf numFmtId="178" fontId="20" fillId="8" borderId="4" xfId="0" applyNumberFormat="1" applyFont="1" applyFill="1" applyBorder="1" applyProtection="1">
      <protection hidden="1"/>
    </xf>
    <xf numFmtId="178" fontId="19" fillId="0" borderId="32" xfId="24" applyNumberFormat="1" applyFont="1" applyBorder="1" applyProtection="1">
      <protection hidden="1"/>
    </xf>
    <xf numFmtId="178" fontId="19" fillId="0" borderId="33" xfId="24" applyNumberFormat="1" applyFont="1" applyBorder="1" applyProtection="1">
      <protection hidden="1"/>
    </xf>
    <xf numFmtId="178" fontId="19" fillId="9" borderId="4" xfId="0" applyNumberFormat="1" applyFont="1" applyFill="1" applyBorder="1" applyProtection="1">
      <protection hidden="1"/>
    </xf>
    <xf numFmtId="178" fontId="19" fillId="2" borderId="7" xfId="0" applyNumberFormat="1" applyFont="1" applyFill="1" applyBorder="1" applyProtection="1">
      <protection hidden="1"/>
    </xf>
    <xf numFmtId="178" fontId="19" fillId="0" borderId="7" xfId="0" applyNumberFormat="1" applyFont="1" applyBorder="1" applyProtection="1">
      <protection hidden="1"/>
    </xf>
    <xf numFmtId="178" fontId="21" fillId="8" borderId="4" xfId="0" applyNumberFormat="1" applyFont="1" applyFill="1" applyBorder="1" applyProtection="1">
      <protection hidden="1"/>
    </xf>
    <xf numFmtId="178" fontId="24" fillId="0" borderId="0" xfId="0" applyNumberFormat="1" applyFont="1" applyProtection="1">
      <protection hidden="1"/>
    </xf>
    <xf numFmtId="178" fontId="23" fillId="2" borderId="39" xfId="0" applyNumberFormat="1" applyFont="1" applyFill="1" applyBorder="1"/>
    <xf numFmtId="0" fontId="19" fillId="5" borderId="24" xfId="21" applyFont="1" applyFill="1" applyBorder="1" applyAlignment="1">
      <alignment vertical="center"/>
    </xf>
    <xf numFmtId="0" fontId="20" fillId="5" borderId="25" xfId="21" applyFont="1" applyFill="1" applyBorder="1" applyProtection="1">
      <protection hidden="1"/>
    </xf>
    <xf numFmtId="0" fontId="20" fillId="5" borderId="20" xfId="21" applyFont="1" applyFill="1" applyBorder="1" applyAlignment="1">
      <alignment vertical="center"/>
    </xf>
    <xf numFmtId="0" fontId="20" fillId="5" borderId="6" xfId="21" applyFont="1" applyFill="1" applyBorder="1" applyAlignment="1">
      <alignment vertical="center"/>
    </xf>
    <xf numFmtId="0" fontId="20" fillId="5" borderId="5" xfId="21" applyFont="1" applyFill="1" applyBorder="1" applyProtection="1">
      <protection hidden="1"/>
    </xf>
    <xf numFmtId="0" fontId="23" fillId="2" borderId="42" xfId="0" applyFont="1" applyFill="1" applyBorder="1" applyAlignment="1">
      <alignment wrapText="1"/>
    </xf>
    <xf numFmtId="0" fontId="23" fillId="2" borderId="35" xfId="0" applyFont="1" applyFill="1" applyBorder="1" applyAlignment="1">
      <alignment wrapText="1"/>
    </xf>
    <xf numFmtId="0" fontId="23" fillId="2" borderId="43" xfId="0" applyFont="1" applyFill="1" applyBorder="1" applyAlignment="1">
      <alignment wrapText="1"/>
    </xf>
    <xf numFmtId="178" fontId="23" fillId="2" borderId="7" xfId="0" applyNumberFormat="1" applyFont="1" applyFill="1" applyBorder="1"/>
    <xf numFmtId="0" fontId="20" fillId="5" borderId="0" xfId="21" applyFont="1" applyFill="1" applyBorder="1" applyProtection="1">
      <protection hidden="1"/>
    </xf>
    <xf numFmtId="0" fontId="20" fillId="5" borderId="26" xfId="21" applyFont="1" applyFill="1" applyBorder="1"/>
    <xf numFmtId="0" fontId="20" fillId="5" borderId="27" xfId="21" applyFont="1" applyFill="1" applyBorder="1"/>
    <xf numFmtId="0" fontId="20" fillId="5" borderId="2" xfId="21" applyFont="1" applyFill="1" applyBorder="1"/>
    <xf numFmtId="0" fontId="1" fillId="5" borderId="0" xfId="0" applyFont="1" applyFill="1" applyBorder="1" applyAlignment="1" applyProtection="1">
      <alignment horizontal="center" vertical="center"/>
      <protection hidden="1"/>
    </xf>
    <xf numFmtId="0" fontId="1" fillId="5" borderId="25" xfId="0" applyFont="1" applyFill="1" applyBorder="1" applyAlignment="1" applyProtection="1">
      <alignment horizontal="center" vertical="center"/>
      <protection hidden="1"/>
    </xf>
    <xf numFmtId="0" fontId="1" fillId="5" borderId="24" xfId="0" applyFont="1" applyFill="1" applyBorder="1" applyAlignment="1" applyProtection="1">
      <alignment horizontal="center" vertical="center"/>
      <protection hidden="1"/>
    </xf>
    <xf numFmtId="0" fontId="1" fillId="5" borderId="26" xfId="0" applyFont="1" applyFill="1" applyBorder="1" applyAlignment="1" applyProtection="1">
      <alignment horizontal="center" vertical="center"/>
      <protection hidden="1"/>
    </xf>
    <xf numFmtId="0" fontId="1" fillId="5" borderId="20" xfId="0" applyFont="1" applyFill="1" applyBorder="1" applyAlignment="1" applyProtection="1">
      <alignment horizontal="center" vertical="center"/>
      <protection hidden="1"/>
    </xf>
    <xf numFmtId="0" fontId="1" fillId="5" borderId="27" xfId="0" applyFont="1" applyFill="1" applyBorder="1" applyAlignment="1" applyProtection="1">
      <alignment horizontal="center" vertical="center"/>
      <protection hidden="1"/>
    </xf>
    <xf numFmtId="0" fontId="1" fillId="5" borderId="6" xfId="0" applyFont="1" applyFill="1" applyBorder="1" applyAlignment="1" applyProtection="1">
      <alignment horizontal="center" vertical="center"/>
      <protection hidden="1"/>
    </xf>
    <xf numFmtId="0" fontId="1" fillId="5" borderId="5" xfId="0" applyFont="1" applyFill="1" applyBorder="1" applyAlignment="1" applyProtection="1">
      <alignment horizontal="center" vertical="center"/>
      <protection hidden="1"/>
    </xf>
    <xf numFmtId="0" fontId="1" fillId="5" borderId="2" xfId="0" applyFont="1" applyFill="1" applyBorder="1" applyAlignment="1" applyProtection="1">
      <alignment horizontal="center" vertical="center"/>
      <protection hidden="1"/>
    </xf>
    <xf numFmtId="1" fontId="19" fillId="2" borderId="4" xfId="0" applyNumberFormat="1" applyFont="1" applyFill="1" applyBorder="1" applyProtection="1">
      <protection hidden="1"/>
    </xf>
    <xf numFmtId="178" fontId="19" fillId="9" borderId="4" xfId="24" applyNumberFormat="1" applyFont="1" applyFill="1" applyBorder="1" applyProtection="1">
      <protection hidden="1"/>
    </xf>
    <xf numFmtId="178" fontId="20" fillId="0" borderId="0" xfId="0" applyNumberFormat="1" applyFont="1" applyProtection="1">
      <protection hidden="1"/>
    </xf>
    <xf numFmtId="0" fontId="20" fillId="5" borderId="0" xfId="0" applyFont="1" applyFill="1" applyBorder="1" applyAlignment="1" applyProtection="1">
      <alignment horizontal="center" vertical="center"/>
      <protection hidden="1"/>
    </xf>
    <xf numFmtId="0" fontId="20" fillId="5" borderId="25" xfId="0" applyFont="1" applyFill="1" applyBorder="1" applyAlignment="1" applyProtection="1">
      <alignment horizontal="center" vertical="center"/>
      <protection hidden="1"/>
    </xf>
    <xf numFmtId="0" fontId="20" fillId="5" borderId="24" xfId="0" applyFont="1" applyFill="1" applyBorder="1" applyAlignment="1" applyProtection="1">
      <alignment horizontal="center" vertical="center"/>
      <protection hidden="1"/>
    </xf>
    <xf numFmtId="0" fontId="20" fillId="5" borderId="26" xfId="0" applyFont="1" applyFill="1" applyBorder="1" applyAlignment="1" applyProtection="1">
      <alignment horizontal="center" vertical="center"/>
      <protection hidden="1"/>
    </xf>
    <xf numFmtId="0" fontId="20" fillId="5" borderId="20" xfId="0" applyFont="1" applyFill="1" applyBorder="1" applyAlignment="1" applyProtection="1">
      <alignment horizontal="center" vertical="center"/>
      <protection hidden="1"/>
    </xf>
    <xf numFmtId="0" fontId="20" fillId="5" borderId="27" xfId="0" applyFont="1" applyFill="1" applyBorder="1" applyAlignment="1" applyProtection="1">
      <alignment horizontal="center" vertical="center"/>
      <protection hidden="1"/>
    </xf>
    <xf numFmtId="0" fontId="20" fillId="5" borderId="6" xfId="0" applyFont="1" applyFill="1" applyBorder="1" applyAlignment="1" applyProtection="1">
      <alignment horizontal="center" vertical="center"/>
      <protection hidden="1"/>
    </xf>
    <xf numFmtId="0" fontId="20" fillId="5" borderId="5" xfId="0" applyFont="1" applyFill="1" applyBorder="1" applyAlignment="1" applyProtection="1">
      <alignment horizontal="center" vertical="center"/>
      <protection hidden="1"/>
    </xf>
    <xf numFmtId="0" fontId="20" fillId="5" borderId="2" xfId="0" applyFont="1" applyFill="1" applyBorder="1" applyAlignment="1" applyProtection="1">
      <alignment horizontal="center" vertical="center"/>
      <protection hidden="1"/>
    </xf>
    <xf numFmtId="0" fontId="25" fillId="9" borderId="1" xfId="0" applyFont="1" applyFill="1" applyBorder="1" applyProtection="1">
      <protection hidden="1"/>
    </xf>
    <xf numFmtId="0" fontId="19" fillId="0" borderId="8" xfId="21" applyFont="1" applyBorder="1" applyAlignment="1" applyProtection="1">
      <alignment vertical="center"/>
      <protection hidden="1"/>
    </xf>
    <xf numFmtId="0" fontId="19" fillId="0" borderId="1" xfId="0" applyFont="1" applyBorder="1" applyAlignment="1" applyProtection="1">
      <alignment vertical="center"/>
      <protection hidden="1"/>
    </xf>
    <xf numFmtId="0" fontId="19" fillId="2" borderId="4" xfId="0" applyFont="1" applyFill="1" applyBorder="1" applyAlignment="1" applyProtection="1">
      <alignment vertical="center"/>
      <protection hidden="1"/>
    </xf>
    <xf numFmtId="169" fontId="19" fillId="2" borderId="4" xfId="0" applyNumberFormat="1" applyFont="1" applyFill="1" applyBorder="1" applyAlignment="1" applyProtection="1">
      <alignment vertical="center"/>
      <protection hidden="1"/>
    </xf>
    <xf numFmtId="0" fontId="19" fillId="9" borderId="8" xfId="21" applyFont="1" applyFill="1" applyBorder="1" applyAlignment="1" applyProtection="1">
      <alignment vertical="center"/>
      <protection hidden="1"/>
    </xf>
    <xf numFmtId="0" fontId="19" fillId="9" borderId="1" xfId="0" applyFont="1" applyFill="1" applyBorder="1" applyAlignment="1" applyProtection="1">
      <alignment vertical="center"/>
      <protection hidden="1"/>
    </xf>
    <xf numFmtId="168" fontId="19" fillId="9" borderId="3" xfId="0" applyNumberFormat="1" applyFont="1" applyFill="1" applyBorder="1" applyAlignment="1" applyProtection="1">
      <alignment vertical="center"/>
      <protection hidden="1"/>
    </xf>
    <xf numFmtId="178" fontId="19" fillId="9" borderId="4" xfId="0" applyNumberFormat="1" applyFont="1" applyFill="1" applyBorder="1" applyAlignment="1" applyProtection="1">
      <alignment vertical="center"/>
      <protection hidden="1"/>
    </xf>
    <xf numFmtId="0" fontId="19" fillId="0" borderId="20" xfId="0" applyFont="1" applyBorder="1" applyAlignment="1" applyProtection="1">
      <alignment vertical="center"/>
      <protection hidden="1"/>
    </xf>
    <xf numFmtId="0" fontId="19" fillId="0" borderId="0" xfId="0" applyFont="1" applyAlignment="1" applyProtection="1">
      <alignment vertical="center"/>
      <protection hidden="1"/>
    </xf>
    <xf numFmtId="178" fontId="19" fillId="2" borderId="4" xfId="0" applyNumberFormat="1" applyFont="1" applyFill="1" applyBorder="1" applyAlignment="1" applyProtection="1">
      <alignment vertical="center"/>
      <protection hidden="1"/>
    </xf>
    <xf numFmtId="0" fontId="21" fillId="8" borderId="8" xfId="21" applyFont="1" applyFill="1" applyBorder="1" applyAlignment="1" applyProtection="1">
      <alignment vertical="center" wrapText="1" readingOrder="1"/>
      <protection hidden="1"/>
    </xf>
    <xf numFmtId="0" fontId="21" fillId="8" borderId="1" xfId="21" applyFont="1" applyFill="1" applyBorder="1" applyAlignment="1" applyProtection="1">
      <alignment vertical="center" wrapText="1" readingOrder="1"/>
      <protection hidden="1"/>
    </xf>
    <xf numFmtId="0" fontId="21" fillId="8" borderId="3" xfId="21" applyFont="1" applyFill="1" applyBorder="1" applyAlignment="1" applyProtection="1">
      <alignment vertical="center" wrapText="1" readingOrder="1"/>
      <protection hidden="1"/>
    </xf>
    <xf numFmtId="0" fontId="20" fillId="8" borderId="4" xfId="0" applyFont="1" applyFill="1" applyBorder="1" applyAlignment="1" applyProtection="1">
      <alignment vertical="center"/>
      <protection hidden="1"/>
    </xf>
    <xf numFmtId="0" fontId="19" fillId="0" borderId="22" xfId="21" applyFont="1" applyBorder="1" applyAlignment="1" applyProtection="1">
      <alignment vertical="center"/>
      <protection hidden="1"/>
    </xf>
    <xf numFmtId="0" fontId="19" fillId="0" borderId="23" xfId="21" applyFont="1" applyBorder="1" applyAlignment="1" applyProtection="1">
      <alignment vertical="center"/>
      <protection hidden="1"/>
    </xf>
    <xf numFmtId="178" fontId="19" fillId="0" borderId="32" xfId="24" applyNumberFormat="1" applyFont="1" applyBorder="1" applyAlignment="1" applyProtection="1">
      <alignment vertical="center"/>
      <protection hidden="1"/>
    </xf>
    <xf numFmtId="0" fontId="19" fillId="0" borderId="19" xfId="21" applyFont="1" applyBorder="1" applyAlignment="1" applyProtection="1">
      <alignment vertical="center"/>
      <protection hidden="1"/>
    </xf>
    <xf numFmtId="0" fontId="19" fillId="0" borderId="21" xfId="21" applyFont="1" applyBorder="1" applyAlignment="1" applyProtection="1">
      <alignment vertical="center"/>
      <protection hidden="1"/>
    </xf>
    <xf numFmtId="178" fontId="19" fillId="0" borderId="33" xfId="24" applyNumberFormat="1" applyFont="1" applyBorder="1" applyAlignment="1" applyProtection="1">
      <alignment vertical="center"/>
      <protection hidden="1"/>
    </xf>
    <xf numFmtId="0" fontId="19" fillId="0" borderId="19" xfId="0" applyFont="1" applyBorder="1" applyAlignment="1" applyProtection="1">
      <alignment vertical="center"/>
      <protection hidden="1"/>
    </xf>
    <xf numFmtId="0" fontId="19" fillId="0" borderId="21" xfId="0" applyFont="1" applyBorder="1" applyAlignment="1" applyProtection="1">
      <alignment vertical="center"/>
      <protection hidden="1"/>
    </xf>
    <xf numFmtId="0" fontId="19" fillId="9" borderId="8" xfId="21" applyFont="1" applyFill="1" applyBorder="1" applyAlignment="1" applyProtection="1">
      <alignment vertical="center" wrapText="1"/>
      <protection hidden="1"/>
    </xf>
    <xf numFmtId="0" fontId="19" fillId="9" borderId="1" xfId="21" applyFont="1" applyFill="1" applyBorder="1" applyAlignment="1" applyProtection="1">
      <alignment vertical="center" wrapText="1"/>
      <protection hidden="1"/>
    </xf>
    <xf numFmtId="0" fontId="19" fillId="9" borderId="3" xfId="21" applyFont="1" applyFill="1" applyBorder="1" applyAlignment="1" applyProtection="1">
      <alignment vertical="center" wrapText="1"/>
      <protection hidden="1"/>
    </xf>
    <xf numFmtId="0" fontId="19" fillId="2" borderId="20" xfId="21" applyFont="1" applyFill="1" applyBorder="1" applyAlignment="1" applyProtection="1">
      <alignment vertical="center"/>
      <protection hidden="1"/>
    </xf>
    <xf numFmtId="0" fontId="19" fillId="2" borderId="0" xfId="21" applyFont="1" applyFill="1" applyAlignment="1" applyProtection="1">
      <alignment vertical="center"/>
      <protection hidden="1"/>
    </xf>
    <xf numFmtId="178" fontId="19" fillId="2" borderId="7" xfId="0" applyNumberFormat="1" applyFont="1" applyFill="1" applyBorder="1" applyAlignment="1" applyProtection="1">
      <alignment vertical="center"/>
      <protection hidden="1"/>
    </xf>
    <xf numFmtId="165" fontId="19" fillId="9" borderId="8" xfId="21" applyNumberFormat="1" applyFont="1" applyFill="1" applyBorder="1" applyAlignment="1" applyProtection="1">
      <alignment vertical="center" wrapText="1"/>
      <protection hidden="1"/>
    </xf>
    <xf numFmtId="165" fontId="19" fillId="9" borderId="1" xfId="21" applyNumberFormat="1" applyFont="1" applyFill="1" applyBorder="1" applyAlignment="1" applyProtection="1">
      <alignment vertical="center" wrapText="1"/>
      <protection hidden="1"/>
    </xf>
    <xf numFmtId="165" fontId="19" fillId="9" borderId="3" xfId="21" applyNumberFormat="1" applyFont="1" applyFill="1" applyBorder="1" applyAlignment="1" applyProtection="1">
      <alignment vertical="center" wrapText="1"/>
      <protection hidden="1"/>
    </xf>
    <xf numFmtId="0" fontId="19" fillId="0" borderId="20" xfId="21" applyFont="1" applyBorder="1" applyAlignment="1" applyProtection="1">
      <alignment vertical="center"/>
      <protection hidden="1"/>
    </xf>
    <xf numFmtId="0" fontId="19" fillId="0" borderId="0" xfId="21" applyFont="1" applyAlignment="1" applyProtection="1">
      <alignment vertical="center"/>
      <protection hidden="1"/>
    </xf>
    <xf numFmtId="178" fontId="19" fillId="0" borderId="7" xfId="0" applyNumberFormat="1" applyFont="1" applyBorder="1" applyAlignment="1" applyProtection="1">
      <alignment vertical="center"/>
      <protection hidden="1"/>
    </xf>
    <xf numFmtId="0" fontId="20" fillId="9" borderId="1" xfId="21" applyFont="1" applyFill="1" applyBorder="1" applyAlignment="1">
      <alignment vertical="center" wrapText="1"/>
    </xf>
    <xf numFmtId="0" fontId="20" fillId="9" borderId="3" xfId="21" applyFont="1" applyFill="1" applyBorder="1" applyAlignment="1">
      <alignment vertical="center" wrapText="1"/>
    </xf>
    <xf numFmtId="0" fontId="19" fillId="9" borderId="8" xfId="0" applyFont="1" applyFill="1" applyBorder="1" applyAlignment="1" applyProtection="1">
      <alignment vertical="center"/>
      <protection hidden="1"/>
    </xf>
    <xf numFmtId="2" fontId="19" fillId="2" borderId="4" xfId="24" applyNumberFormat="1" applyFont="1" applyFill="1" applyBorder="1" applyAlignment="1" applyProtection="1">
      <alignment horizontal="center" vertical="center"/>
      <protection hidden="1"/>
    </xf>
    <xf numFmtId="169" fontId="19" fillId="2" borderId="4" xfId="0" applyNumberFormat="1" applyFont="1" applyFill="1" applyBorder="1" applyAlignment="1" applyProtection="1">
      <alignment horizontal="center" vertical="center"/>
      <protection hidden="1"/>
    </xf>
    <xf numFmtId="0" fontId="20" fillId="8" borderId="4" xfId="0" applyFont="1" applyFill="1" applyBorder="1" applyAlignment="1" applyProtection="1">
      <alignment horizontal="center" vertical="center"/>
      <protection hidden="1"/>
    </xf>
    <xf numFmtId="165" fontId="19" fillId="0" borderId="0" xfId="0" applyNumberFormat="1" applyFont="1" applyProtection="1">
      <protection hidden="1"/>
    </xf>
    <xf numFmtId="178" fontId="19" fillId="0" borderId="32" xfId="24" applyNumberFormat="1" applyFont="1" applyBorder="1" applyAlignment="1" applyProtection="1">
      <alignment horizontal="center" vertical="center"/>
      <protection hidden="1"/>
    </xf>
    <xf numFmtId="178" fontId="19" fillId="0" borderId="33" xfId="24" applyNumberFormat="1" applyFont="1" applyBorder="1" applyAlignment="1" applyProtection="1">
      <alignment horizontal="center" vertical="center"/>
      <protection hidden="1"/>
    </xf>
    <xf numFmtId="178" fontId="19" fillId="9" borderId="4" xfId="0" applyNumberFormat="1" applyFont="1" applyFill="1" applyBorder="1" applyAlignment="1" applyProtection="1">
      <alignment horizontal="center" vertical="center"/>
      <protection hidden="1"/>
    </xf>
    <xf numFmtId="178" fontId="19" fillId="9" borderId="4" xfId="0" applyNumberFormat="1" applyFont="1" applyFill="1" applyBorder="1" applyAlignment="1" applyProtection="1">
      <alignment horizontal="center"/>
      <protection hidden="1"/>
    </xf>
    <xf numFmtId="0" fontId="20" fillId="2" borderId="0" xfId="21" applyFont="1" applyFill="1" applyBorder="1" applyProtection="1">
      <protection hidden="1"/>
    </xf>
    <xf numFmtId="0" fontId="20" fillId="0" borderId="0" xfId="21" applyFont="1" applyBorder="1"/>
    <xf numFmtId="0" fontId="20" fillId="0" borderId="0" xfId="0" applyFont="1" applyBorder="1" applyProtection="1">
      <protection hidden="1"/>
    </xf>
    <xf numFmtId="0" fontId="20" fillId="0" borderId="26" xfId="21" applyFont="1" applyBorder="1"/>
    <xf numFmtId="0" fontId="20" fillId="0" borderId="27" xfId="21" applyFont="1" applyBorder="1"/>
    <xf numFmtId="0" fontId="20" fillId="0" borderId="2" xfId="21" applyFont="1" applyBorder="1"/>
    <xf numFmtId="0" fontId="15" fillId="5" borderId="31" xfId="0" applyFont="1" applyFill="1" applyBorder="1"/>
    <xf numFmtId="178" fontId="19" fillId="5" borderId="0" xfId="14" applyNumberFormat="1" applyFont="1" applyFill="1" applyBorder="1" applyAlignment="1">
      <alignment horizontal="center" vertical="center" wrapText="1"/>
    </xf>
    <xf numFmtId="178" fontId="19" fillId="9" borderId="0" xfId="14" applyNumberFormat="1" applyFont="1" applyFill="1" applyBorder="1" applyAlignment="1">
      <alignment horizontal="center" vertical="center" wrapText="1"/>
    </xf>
    <xf numFmtId="178" fontId="19" fillId="9" borderId="0" xfId="14" applyNumberFormat="1" applyFont="1" applyFill="1" applyBorder="1" applyAlignment="1">
      <alignment horizontal="center"/>
    </xf>
    <xf numFmtId="178" fontId="19" fillId="5" borderId="30" xfId="14" applyNumberFormat="1" applyFont="1" applyFill="1" applyBorder="1" applyAlignment="1">
      <alignment horizontal="center"/>
    </xf>
    <xf numFmtId="178" fontId="19" fillId="5" borderId="0" xfId="14" applyNumberFormat="1" applyFont="1" applyFill="1" applyBorder="1" applyAlignment="1">
      <alignment horizontal="center"/>
    </xf>
    <xf numFmtId="178" fontId="19" fillId="9" borderId="36" xfId="14" applyNumberFormat="1" applyFont="1" applyFill="1" applyBorder="1" applyAlignment="1">
      <alignment horizontal="center"/>
    </xf>
    <xf numFmtId="178" fontId="15" fillId="5" borderId="28" xfId="0" applyNumberFormat="1" applyFont="1" applyFill="1" applyBorder="1" applyAlignment="1">
      <alignment horizontal="center"/>
    </xf>
    <xf numFmtId="0" fontId="15" fillId="6" borderId="31" xfId="0" applyFont="1" applyFill="1" applyBorder="1"/>
    <xf numFmtId="0" fontId="15" fillId="6" borderId="29" xfId="0" applyFont="1" applyFill="1" applyBorder="1"/>
    <xf numFmtId="0" fontId="15" fillId="6" borderId="5" xfId="0" applyFont="1" applyFill="1" applyBorder="1" applyAlignment="1">
      <alignment horizontal="center" wrapText="1"/>
    </xf>
    <xf numFmtId="167" fontId="19" fillId="7" borderId="29" xfId="14" applyFont="1" applyFill="1" applyBorder="1" applyAlignment="1"/>
    <xf numFmtId="0" fontId="15" fillId="7" borderId="29" xfId="0" applyFont="1" applyFill="1" applyBorder="1"/>
    <xf numFmtId="0" fontId="19" fillId="0" borderId="0" xfId="0" applyFont="1"/>
    <xf numFmtId="0" fontId="19" fillId="5" borderId="35" xfId="0" applyFont="1" applyFill="1" applyBorder="1"/>
    <xf numFmtId="0" fontId="19" fillId="5" borderId="0" xfId="0" applyFont="1" applyFill="1"/>
    <xf numFmtId="0" fontId="17" fillId="0" borderId="0" xfId="0" applyFont="1"/>
    <xf numFmtId="0" fontId="19" fillId="0" borderId="14" xfId="0" applyFont="1" applyBorder="1"/>
    <xf numFmtId="2" fontId="19" fillId="0" borderId="14" xfId="0" applyNumberFormat="1" applyFont="1" applyBorder="1"/>
    <xf numFmtId="178" fontId="19" fillId="5" borderId="30" xfId="0" applyNumberFormat="1" applyFont="1" applyFill="1" applyBorder="1" applyAlignment="1">
      <alignment horizontal="center"/>
    </xf>
    <xf numFmtId="0" fontId="19" fillId="6" borderId="0" xfId="0" applyFont="1" applyFill="1" applyAlignment="1">
      <alignment vertical="center" wrapText="1"/>
    </xf>
    <xf numFmtId="0" fontId="19" fillId="6" borderId="0" xfId="0" applyFont="1" applyFill="1"/>
    <xf numFmtId="0" fontId="19" fillId="6" borderId="28" xfId="0" applyFont="1" applyFill="1" applyBorder="1"/>
    <xf numFmtId="0" fontId="19" fillId="6" borderId="35" xfId="0" applyFont="1" applyFill="1" applyBorder="1"/>
    <xf numFmtId="167" fontId="19" fillId="6" borderId="29" xfId="14" applyFont="1" applyFill="1" applyBorder="1" applyAlignment="1">
      <alignment horizontal="left"/>
    </xf>
    <xf numFmtId="174" fontId="19" fillId="6" borderId="0" xfId="0" applyNumberFormat="1" applyFont="1" applyFill="1"/>
    <xf numFmtId="0" fontId="19" fillId="6" borderId="29" xfId="0" applyFont="1" applyFill="1" applyBorder="1"/>
    <xf numFmtId="167" fontId="19" fillId="6" borderId="0" xfId="0" applyNumberFormat="1" applyFont="1" applyFill="1"/>
    <xf numFmtId="167" fontId="19" fillId="7" borderId="0" xfId="0" applyNumberFormat="1" applyFont="1" applyFill="1"/>
    <xf numFmtId="174" fontId="19" fillId="7" borderId="0" xfId="0" applyNumberFormat="1" applyFont="1" applyFill="1"/>
    <xf numFmtId="2" fontId="19" fillId="6" borderId="30" xfId="0" applyNumberFormat="1" applyFont="1" applyFill="1" applyBorder="1"/>
    <xf numFmtId="2" fontId="19" fillId="6" borderId="34" xfId="0" applyNumberFormat="1" applyFont="1" applyFill="1" applyBorder="1"/>
    <xf numFmtId="170" fontId="19" fillId="5" borderId="0" xfId="14" applyNumberFormat="1" applyFont="1" applyFill="1" applyBorder="1" applyAlignment="1">
      <alignment horizontal="right" vertical="center" wrapText="1"/>
    </xf>
    <xf numFmtId="0" fontId="20" fillId="5" borderId="8" xfId="0" applyFont="1" applyFill="1" applyBorder="1" applyAlignment="1">
      <alignment horizontal="left" vertical="center" wrapText="1"/>
    </xf>
    <xf numFmtId="0" fontId="20" fillId="5" borderId="1" xfId="0" applyFont="1" applyFill="1" applyBorder="1" applyAlignment="1">
      <alignment horizontal="left" vertical="center" wrapText="1"/>
    </xf>
    <xf numFmtId="0" fontId="20" fillId="5" borderId="3" xfId="0" applyFont="1" applyFill="1" applyBorder="1" applyAlignment="1">
      <alignment horizontal="left" vertical="center" wrapText="1"/>
    </xf>
    <xf numFmtId="0" fontId="15" fillId="5" borderId="22" xfId="0" applyFont="1" applyFill="1" applyBorder="1"/>
    <xf numFmtId="0" fontId="15" fillId="5" borderId="23" xfId="0" applyFont="1" applyFill="1" applyBorder="1" applyAlignment="1">
      <alignment horizontal="center" wrapText="1"/>
    </xf>
    <xf numFmtId="0" fontId="15" fillId="5" borderId="40" xfId="0" applyFont="1" applyFill="1" applyBorder="1" applyAlignment="1">
      <alignment horizontal="center" wrapText="1"/>
    </xf>
    <xf numFmtId="167" fontId="19" fillId="9" borderId="20" xfId="14" applyFont="1" applyFill="1" applyBorder="1" applyAlignment="1"/>
    <xf numFmtId="0" fontId="15" fillId="9" borderId="0" xfId="0" applyFont="1" applyFill="1" applyBorder="1"/>
    <xf numFmtId="0" fontId="15" fillId="9" borderId="27" xfId="0" applyFont="1" applyFill="1" applyBorder="1"/>
    <xf numFmtId="167" fontId="19" fillId="5" borderId="20" xfId="14" applyFont="1" applyFill="1" applyBorder="1" applyAlignment="1"/>
    <xf numFmtId="1" fontId="19" fillId="5" borderId="27" xfId="14" applyNumberFormat="1" applyFont="1" applyFill="1" applyBorder="1" applyAlignment="1">
      <alignment horizontal="right" vertical="center" wrapText="1"/>
    </xf>
    <xf numFmtId="178" fontId="19" fillId="5" borderId="0" xfId="0" applyNumberFormat="1" applyFont="1" applyFill="1" applyBorder="1" applyAlignment="1">
      <alignment horizontal="center"/>
    </xf>
    <xf numFmtId="178" fontId="19" fillId="5" borderId="27" xfId="0" applyNumberFormat="1" applyFont="1" applyFill="1" applyBorder="1" applyAlignment="1">
      <alignment horizontal="center"/>
    </xf>
    <xf numFmtId="178" fontId="19" fillId="5" borderId="44" xfId="0" applyNumberFormat="1" applyFont="1" applyFill="1" applyBorder="1" applyAlignment="1">
      <alignment horizontal="center"/>
    </xf>
    <xf numFmtId="0" fontId="15" fillId="5" borderId="20" xfId="0" applyFont="1" applyFill="1" applyBorder="1"/>
    <xf numFmtId="178" fontId="19" fillId="5" borderId="27" xfId="14" applyNumberFormat="1" applyFont="1" applyFill="1" applyBorder="1" applyAlignment="1">
      <alignment horizontal="center" vertical="center" wrapText="1"/>
    </xf>
    <xf numFmtId="178" fontId="19" fillId="9" borderId="27" xfId="14" applyNumberFormat="1" applyFont="1" applyFill="1" applyBorder="1" applyAlignment="1">
      <alignment horizontal="center" vertical="center" wrapText="1"/>
    </xf>
    <xf numFmtId="174" fontId="19" fillId="5" borderId="20" xfId="14" applyNumberFormat="1" applyFont="1" applyFill="1" applyBorder="1" applyAlignment="1"/>
    <xf numFmtId="178" fontId="19" fillId="5" borderId="27" xfId="14" applyNumberFormat="1" applyFont="1" applyFill="1" applyBorder="1" applyAlignment="1">
      <alignment horizontal="center"/>
    </xf>
    <xf numFmtId="174" fontId="19" fillId="5" borderId="20" xfId="14" applyNumberFormat="1" applyFont="1" applyFill="1" applyBorder="1" applyAlignment="1">
      <alignment horizontal="left" wrapText="1"/>
    </xf>
    <xf numFmtId="174" fontId="19" fillId="5" borderId="20" xfId="14" applyNumberFormat="1" applyFont="1" applyFill="1" applyBorder="1" applyAlignment="1">
      <alignment wrapText="1"/>
    </xf>
    <xf numFmtId="0" fontId="15" fillId="9" borderId="20" xfId="0" applyFont="1" applyFill="1" applyBorder="1"/>
    <xf numFmtId="178" fontId="19" fillId="9" borderId="27" xfId="14" applyNumberFormat="1" applyFont="1" applyFill="1" applyBorder="1" applyAlignment="1">
      <alignment horizontal="center"/>
    </xf>
    <xf numFmtId="178" fontId="19" fillId="5" borderId="44" xfId="14" applyNumberFormat="1" applyFont="1" applyFill="1" applyBorder="1" applyAlignment="1">
      <alignment horizontal="center"/>
    </xf>
    <xf numFmtId="178" fontId="19" fillId="9" borderId="45" xfId="14" applyNumberFormat="1" applyFont="1" applyFill="1" applyBorder="1" applyAlignment="1">
      <alignment horizontal="center"/>
    </xf>
    <xf numFmtId="0" fontId="15" fillId="5" borderId="46" xfId="0" applyFont="1" applyFill="1" applyBorder="1"/>
    <xf numFmtId="178" fontId="15" fillId="5" borderId="47" xfId="0" applyNumberFormat="1" applyFont="1" applyFill="1" applyBorder="1" applyAlignment="1">
      <alignment horizontal="center"/>
    </xf>
    <xf numFmtId="178" fontId="15" fillId="5" borderId="0" xfId="0" applyNumberFormat="1" applyFont="1" applyFill="1" applyBorder="1" applyAlignment="1">
      <alignment horizontal="center"/>
    </xf>
    <xf numFmtId="178" fontId="15" fillId="5" borderId="27" xfId="0" applyNumberFormat="1" applyFont="1" applyFill="1" applyBorder="1" applyAlignment="1">
      <alignment horizontal="center"/>
    </xf>
    <xf numFmtId="0" fontId="15" fillId="5" borderId="6" xfId="0" applyFont="1" applyFill="1" applyBorder="1"/>
    <xf numFmtId="172" fontId="15" fillId="5" borderId="5" xfId="0" applyNumberFormat="1" applyFont="1" applyFill="1" applyBorder="1"/>
    <xf numFmtId="172" fontId="15" fillId="5" borderId="37" xfId="0" applyNumberFormat="1" applyFont="1" applyFill="1" applyBorder="1"/>
    <xf numFmtId="172" fontId="15" fillId="5" borderId="41" xfId="0" applyNumberFormat="1" applyFont="1" applyFill="1" applyBorder="1"/>
  </cellXfs>
  <cellStyles count="96">
    <cellStyle name="Comma 2" xfId="1" xr:uid="{00000000-0005-0000-0000-000000000000}"/>
    <cellStyle name="Comma 2 2" xfId="2" xr:uid="{00000000-0005-0000-0000-000001000000}"/>
    <cellStyle name="Comma 2 3" xfId="3" xr:uid="{00000000-0005-0000-0000-000002000000}"/>
    <cellStyle name="Comma 3" xfId="4" xr:uid="{00000000-0005-0000-0000-000003000000}"/>
    <cellStyle name="Comma 3 2" xfId="5" xr:uid="{00000000-0005-0000-0000-000004000000}"/>
    <cellStyle name="Comma 3 3" xfId="6" xr:uid="{00000000-0005-0000-0000-000005000000}"/>
    <cellStyle name="Comma 3 3 2" xfId="7" xr:uid="{00000000-0005-0000-0000-000006000000}"/>
    <cellStyle name="Comma 4" xfId="8" xr:uid="{00000000-0005-0000-0000-000007000000}"/>
    <cellStyle name="Comma 4 2" xfId="9" xr:uid="{00000000-0005-0000-0000-000008000000}"/>
    <cellStyle name="Comma 5" xfId="10" xr:uid="{00000000-0005-0000-0000-000009000000}"/>
    <cellStyle name="Comma 5 2" xfId="11" xr:uid="{00000000-0005-0000-0000-00000A000000}"/>
    <cellStyle name="Comma 5 3" xfId="12" xr:uid="{00000000-0005-0000-0000-00000B000000}"/>
    <cellStyle name="Comma 5 3 2" xfId="13" xr:uid="{00000000-0005-0000-0000-00000C000000}"/>
    <cellStyle name="Comma 6" xfId="14" xr:uid="{00000000-0005-0000-0000-00000D000000}"/>
    <cellStyle name="Comma 6 2" xfId="15" xr:uid="{00000000-0005-0000-0000-00000E000000}"/>
    <cellStyle name="Comma 7" xfId="16" xr:uid="{00000000-0005-0000-0000-00000F000000}"/>
    <cellStyle name="Currency 2" xfId="17" xr:uid="{00000000-0005-0000-0000-000010000000}"/>
    <cellStyle name="Currency 3" xfId="18" xr:uid="{00000000-0005-0000-0000-000011000000}"/>
    <cellStyle name="Hyperlink 2 2" xfId="19" xr:uid="{00000000-0005-0000-0000-000012000000}"/>
    <cellStyle name="Hyperlink 3 2" xfId="20" xr:uid="{00000000-0005-0000-0000-000013000000}"/>
    <cellStyle name="Normal" xfId="0" builtinId="0"/>
    <cellStyle name="Normal 2 2" xfId="21" xr:uid="{00000000-0005-0000-0000-000015000000}"/>
    <cellStyle name="Normal 2 2 2" xfId="22" xr:uid="{00000000-0005-0000-0000-000016000000}"/>
    <cellStyle name="Normal 2 2 2 2" xfId="23" xr:uid="{00000000-0005-0000-0000-000017000000}"/>
    <cellStyle name="Normal 2 2 2 3" xfId="24" xr:uid="{00000000-0005-0000-0000-000018000000}"/>
    <cellStyle name="Normal 2 2 3" xfId="25" xr:uid="{00000000-0005-0000-0000-000019000000}"/>
    <cellStyle name="Normal 2 2 4" xfId="26" xr:uid="{00000000-0005-0000-0000-00001A000000}"/>
    <cellStyle name="Normal 2 2 5" xfId="27" xr:uid="{00000000-0005-0000-0000-00001B000000}"/>
    <cellStyle name="Normal 2 3" xfId="28" xr:uid="{00000000-0005-0000-0000-00001C000000}"/>
    <cellStyle name="Normal 2 3 2" xfId="29" xr:uid="{00000000-0005-0000-0000-00001D000000}"/>
    <cellStyle name="Normal 2 3 3" xfId="30" xr:uid="{00000000-0005-0000-0000-00001E000000}"/>
    <cellStyle name="Normal 2 4" xfId="31" xr:uid="{00000000-0005-0000-0000-00001F000000}"/>
    <cellStyle name="Normal 2 5" xfId="32" xr:uid="{00000000-0005-0000-0000-000020000000}"/>
    <cellStyle name="Normal 2 6" xfId="33" xr:uid="{00000000-0005-0000-0000-000021000000}"/>
    <cellStyle name="Normal 3 2" xfId="34" xr:uid="{00000000-0005-0000-0000-000022000000}"/>
    <cellStyle name="Normal 3 2 2" xfId="35" xr:uid="{00000000-0005-0000-0000-000023000000}"/>
    <cellStyle name="Normal 3 2 3" xfId="36" xr:uid="{00000000-0005-0000-0000-000024000000}"/>
    <cellStyle name="Normal 3 2 4" xfId="37" xr:uid="{00000000-0005-0000-0000-000025000000}"/>
    <cellStyle name="Normal 3 2 4 2" xfId="38" xr:uid="{00000000-0005-0000-0000-000026000000}"/>
    <cellStyle name="Normal 3 2 4 3" xfId="39" xr:uid="{00000000-0005-0000-0000-000027000000}"/>
    <cellStyle name="Normal 3 2 5" xfId="40" xr:uid="{00000000-0005-0000-0000-000028000000}"/>
    <cellStyle name="Normal 3 3" xfId="41" xr:uid="{00000000-0005-0000-0000-000029000000}"/>
    <cellStyle name="Normal 3 4" xfId="42" xr:uid="{00000000-0005-0000-0000-00002A000000}"/>
    <cellStyle name="Normal 3 5" xfId="43" xr:uid="{00000000-0005-0000-0000-00002B000000}"/>
    <cellStyle name="Normal 4" xfId="44" xr:uid="{00000000-0005-0000-0000-00002C000000}"/>
    <cellStyle name="Normal 4 2" xfId="45" xr:uid="{00000000-0005-0000-0000-00002D000000}"/>
    <cellStyle name="Normal 4 2 2" xfId="46" xr:uid="{00000000-0005-0000-0000-00002E000000}"/>
    <cellStyle name="Normal 4 2 3" xfId="47" xr:uid="{00000000-0005-0000-0000-00002F000000}"/>
    <cellStyle name="Normal 4 3" xfId="48" xr:uid="{00000000-0005-0000-0000-000030000000}"/>
    <cellStyle name="Normal 5" xfId="49" xr:uid="{00000000-0005-0000-0000-000031000000}"/>
    <cellStyle name="Normal 5 2" xfId="50" xr:uid="{00000000-0005-0000-0000-000032000000}"/>
    <cellStyle name="Normal 5 3" xfId="51" xr:uid="{00000000-0005-0000-0000-000033000000}"/>
    <cellStyle name="Normal 5 4" xfId="52" xr:uid="{00000000-0005-0000-0000-000034000000}"/>
    <cellStyle name="Normal 6" xfId="53" xr:uid="{00000000-0005-0000-0000-000035000000}"/>
    <cellStyle name="Normal 6 2" xfId="54" xr:uid="{00000000-0005-0000-0000-000036000000}"/>
    <cellStyle name="Normal 6 3" xfId="55" xr:uid="{00000000-0005-0000-0000-000037000000}"/>
    <cellStyle name="Normal 6 3 2" xfId="56" xr:uid="{00000000-0005-0000-0000-000038000000}"/>
    <cellStyle name="Normal 7" xfId="57" xr:uid="{00000000-0005-0000-0000-000039000000}"/>
    <cellStyle name="Normal 7 2" xfId="58" xr:uid="{00000000-0005-0000-0000-00003A000000}"/>
    <cellStyle name="Normal 8" xfId="59" xr:uid="{00000000-0005-0000-0000-00003B000000}"/>
    <cellStyle name="Normal 9" xfId="60" xr:uid="{00000000-0005-0000-0000-00003C000000}"/>
    <cellStyle name="Percent 10" xfId="61" xr:uid="{00000000-0005-0000-0000-00003D000000}"/>
    <cellStyle name="Percent 10 2" xfId="62" xr:uid="{00000000-0005-0000-0000-00003E000000}"/>
    <cellStyle name="Percent 2" xfId="63" xr:uid="{00000000-0005-0000-0000-00003F000000}"/>
    <cellStyle name="Percent 2 2" xfId="64" xr:uid="{00000000-0005-0000-0000-000040000000}"/>
    <cellStyle name="Percent 2 3" xfId="65" xr:uid="{00000000-0005-0000-0000-000041000000}"/>
    <cellStyle name="Percent 2 3 2" xfId="66" xr:uid="{00000000-0005-0000-0000-000042000000}"/>
    <cellStyle name="Percent 2 3 3" xfId="67" xr:uid="{00000000-0005-0000-0000-000043000000}"/>
    <cellStyle name="Percent 2 3 4" xfId="68" xr:uid="{00000000-0005-0000-0000-000044000000}"/>
    <cellStyle name="Percent 2 4" xfId="69" xr:uid="{00000000-0005-0000-0000-000045000000}"/>
    <cellStyle name="Percent 2 5" xfId="70" xr:uid="{00000000-0005-0000-0000-000046000000}"/>
    <cellStyle name="Percent 3" xfId="71" xr:uid="{00000000-0005-0000-0000-000047000000}"/>
    <cellStyle name="Percent 3 2" xfId="72" xr:uid="{00000000-0005-0000-0000-000048000000}"/>
    <cellStyle name="Percent 4" xfId="73" xr:uid="{00000000-0005-0000-0000-000049000000}"/>
    <cellStyle name="Percent 4 2" xfId="74" xr:uid="{00000000-0005-0000-0000-00004A000000}"/>
    <cellStyle name="Percent 5" xfId="75" xr:uid="{00000000-0005-0000-0000-00004B000000}"/>
    <cellStyle name="Percent 5 2" xfId="76" xr:uid="{00000000-0005-0000-0000-00004C000000}"/>
    <cellStyle name="Percent 5 2 2" xfId="77" xr:uid="{00000000-0005-0000-0000-00004D000000}"/>
    <cellStyle name="Percent 5 2 3" xfId="78" xr:uid="{00000000-0005-0000-0000-00004E000000}"/>
    <cellStyle name="Percent 5 2 3 2" xfId="79" xr:uid="{00000000-0005-0000-0000-00004F000000}"/>
    <cellStyle name="Percent 5 3" xfId="80" xr:uid="{00000000-0005-0000-0000-000050000000}"/>
    <cellStyle name="Percent 5 3 2" xfId="81" xr:uid="{00000000-0005-0000-0000-000051000000}"/>
    <cellStyle name="Percent 6" xfId="82" xr:uid="{00000000-0005-0000-0000-000052000000}"/>
    <cellStyle name="Percent 6 2" xfId="83" xr:uid="{00000000-0005-0000-0000-000053000000}"/>
    <cellStyle name="Percent 7" xfId="84" xr:uid="{00000000-0005-0000-0000-000054000000}"/>
    <cellStyle name="Percent 7 2" xfId="85" xr:uid="{00000000-0005-0000-0000-000055000000}"/>
    <cellStyle name="Percent 7 3" xfId="86" xr:uid="{00000000-0005-0000-0000-000056000000}"/>
    <cellStyle name="Percent 7 4" xfId="87" xr:uid="{00000000-0005-0000-0000-000057000000}"/>
    <cellStyle name="Percent 7 4 2" xfId="88" xr:uid="{00000000-0005-0000-0000-000058000000}"/>
    <cellStyle name="Percent 7 5" xfId="89" xr:uid="{00000000-0005-0000-0000-000059000000}"/>
    <cellStyle name="Percent 7 5 2" xfId="90" xr:uid="{00000000-0005-0000-0000-00005A000000}"/>
    <cellStyle name="Percent 8" xfId="91" xr:uid="{00000000-0005-0000-0000-00005B000000}"/>
    <cellStyle name="Percent 8 2" xfId="92" xr:uid="{00000000-0005-0000-0000-00005C000000}"/>
    <cellStyle name="Percent 8 3" xfId="93" xr:uid="{00000000-0005-0000-0000-00005D000000}"/>
    <cellStyle name="Percent 8 3 2" xfId="94" xr:uid="{00000000-0005-0000-0000-00005E000000}"/>
    <cellStyle name="Percent 9" xfId="95" xr:uid="{00000000-0005-0000-0000-00005F000000}"/>
  </cellStyles>
  <dxfs count="40">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strike val="0"/>
        <outline val="0"/>
        <shadow val="0"/>
        <u val="none"/>
        <vertAlign val="baseline"/>
        <sz val="11"/>
        <name val="Aptos"/>
        <family val="2"/>
        <scheme val="none"/>
      </font>
      <border diagonalUp="0" diagonalDown="0">
        <left/>
        <right style="medium">
          <color indexed="64"/>
        </right>
        <vertical/>
      </border>
    </dxf>
    <dxf>
      <font>
        <b/>
        <strike val="0"/>
        <outline val="0"/>
        <shadow val="0"/>
        <u val="none"/>
        <vertAlign val="baseline"/>
        <sz val="11"/>
        <name val="Aptos"/>
        <family val="2"/>
        <scheme val="none"/>
      </font>
    </dxf>
    <dxf>
      <font>
        <b/>
        <strike val="0"/>
        <outline val="0"/>
        <shadow val="0"/>
        <u val="none"/>
        <vertAlign val="baseline"/>
        <sz val="11"/>
        <name val="Aptos"/>
        <family val="2"/>
        <scheme val="none"/>
      </font>
    </dxf>
    <dxf>
      <font>
        <b/>
        <strike val="0"/>
        <outline val="0"/>
        <shadow val="0"/>
        <u val="none"/>
        <vertAlign val="baseline"/>
        <sz val="11"/>
        <name val="Aptos"/>
        <family val="2"/>
        <scheme val="none"/>
      </font>
    </dxf>
    <dxf>
      <font>
        <b/>
        <i val="0"/>
        <strike val="0"/>
        <condense val="0"/>
        <extend val="0"/>
        <outline val="0"/>
        <shadow val="0"/>
        <u val="none"/>
        <vertAlign val="baseline"/>
        <sz val="11"/>
        <color theme="1"/>
        <name val="Aptos"/>
        <family val="2"/>
        <scheme val="none"/>
      </font>
      <fill>
        <patternFill patternType="solid">
          <fgColor indexed="64"/>
          <bgColor theme="0"/>
        </patternFill>
      </fill>
      <border diagonalUp="0" diagonalDown="0">
        <left style="medium">
          <color indexed="64"/>
        </left>
        <right/>
        <top/>
        <bottom style="thin">
          <color indexed="64"/>
        </bottom>
        <vertical/>
      </border>
    </dxf>
    <dxf>
      <font>
        <b/>
        <strike val="0"/>
        <outline val="0"/>
        <shadow val="0"/>
        <u val="none"/>
        <vertAlign val="baseline"/>
        <sz val="11"/>
        <name val="Aptos"/>
        <family val="2"/>
        <scheme val="none"/>
      </font>
    </dxf>
    <dxf>
      <font>
        <b/>
        <strike val="0"/>
        <outline val="0"/>
        <shadow val="0"/>
        <u val="none"/>
        <vertAlign val="baseline"/>
        <sz val="11"/>
        <name val="Aptos"/>
        <family val="2"/>
        <scheme val="none"/>
      </font>
      <fill>
        <patternFill patternType="solid">
          <fgColor indexed="64"/>
          <bgColor theme="0"/>
        </patternFill>
      </fill>
    </dxf>
    <dxf>
      <border outline="0">
        <bottom style="thin">
          <color indexed="64"/>
        </bottom>
      </border>
    </dxf>
  </dxfs>
  <tableStyles count="1" defaultTableStyle="TableStyleMedium9" defaultPivotStyle="PivotStyleLight16">
    <tableStyle name="Invisible" pivot="0" table="0" count="0" xr9:uid="{6334E85E-B851-4C29-809F-6BB3476DF092}"/>
  </tableStyles>
  <colors>
    <mruColors>
      <color rgb="FFAD9244"/>
      <color rgb="FF3A63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ZA" sz="1100" b="1" i="0" baseline="0">
                <a:effectLst/>
              </a:rPr>
              <a:t>Margin Comparison / Marge Vergelyking: Limpopo Irrigation (R/ha)</a:t>
            </a:r>
            <a:endParaRPr lang="en-GB" sz="1100">
              <a:effectLst/>
            </a:endParaRPr>
          </a:p>
        </c:rich>
      </c:tx>
      <c:overlay val="0"/>
      <c:spPr>
        <a:noFill/>
        <a:ln w="25400">
          <a:noFill/>
        </a:ln>
      </c:spPr>
    </c:title>
    <c:autoTitleDeleted val="0"/>
    <c:plotArea>
      <c:layout>
        <c:manualLayout>
          <c:layoutTarget val="inner"/>
          <c:xMode val="edge"/>
          <c:yMode val="edge"/>
          <c:x val="0.11843363555286714"/>
          <c:y val="0.15729869457730999"/>
          <c:w val="0.81471911804535091"/>
          <c:h val="0.66071133167907359"/>
        </c:manualLayout>
      </c:layout>
      <c:barChart>
        <c:barDir val="col"/>
        <c:grouping val="clustered"/>
        <c:varyColors val="0"/>
        <c:ser>
          <c:idx val="0"/>
          <c:order val="0"/>
          <c:tx>
            <c:strRef>
              <c:f>'Crop Comparison'!$A$34</c:f>
              <c:strCache>
                <c:ptCount val="1"/>
                <c:pt idx="0">
                  <c:v>3) GROSS MARGIN  (R/ha)</c:v>
                </c:pt>
              </c:strCache>
            </c:strRef>
          </c:tx>
          <c:spPr>
            <a:solidFill>
              <a:schemeClr val="bg1"/>
            </a:solidFill>
            <a:ln w="25400">
              <a:solidFill>
                <a:schemeClr val="accent1"/>
              </a:solidFill>
            </a:ln>
            <a:effectLst/>
          </c:spPr>
          <c:invertIfNegative val="0"/>
          <c:dLbls>
            <c:spPr>
              <a:noFill/>
              <a:ln w="9525" cap="flat" cmpd="sng" algn="ctr">
                <a:solidFill>
                  <a:schemeClr val="accent1">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dk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'Crop Comparison'!$B$2:$E$2</c:f>
              <c:strCache>
                <c:ptCount val="4"/>
                <c:pt idx="0">
                  <c:v>Irr-Maize</c:v>
                </c:pt>
                <c:pt idx="1">
                  <c:v>Irr-Soy</c:v>
                </c:pt>
                <c:pt idx="2">
                  <c:v>Irr-Sorghum</c:v>
                </c:pt>
                <c:pt idx="3">
                  <c:v>Irr-Sunflower</c:v>
                </c:pt>
              </c:strCache>
            </c:strRef>
          </c:cat>
          <c:val>
            <c:numRef>
              <c:f>'Crop Comparison'!$B$34:$E$34</c:f>
              <c:numCache>
                <c:formatCode>_-"R"* #\ ##0_-;\-"R"* #\ ##0_-;_-"R"* "-"??_-;_-@_-</c:formatCode>
                <c:ptCount val="4"/>
                <c:pt idx="0">
                  <c:v>-14836.137999999999</c:v>
                </c:pt>
                <c:pt idx="1">
                  <c:v>174.42420000000129</c:v>
                </c:pt>
                <c:pt idx="2">
                  <c:v>-7580.2499999999982</c:v>
                </c:pt>
                <c:pt idx="3">
                  <c:v>6298.5535754166704</c:v>
                </c:pt>
              </c:numCache>
            </c:numRef>
          </c:val>
          <c:extLst>
            <c:ext xmlns:c16="http://schemas.microsoft.com/office/drawing/2014/chart" uri="{C3380CC4-5D6E-409C-BE32-E72D297353CC}">
              <c16:uniqueId val="{00000000-6C95-4DEB-9EBA-D191F4F89557}"/>
            </c:ext>
          </c:extLst>
        </c:ser>
        <c:ser>
          <c:idx val="1"/>
          <c:order val="1"/>
          <c:tx>
            <c:strRef>
              <c:f>'Crop Comparison'!$A$35</c:f>
              <c:strCache>
                <c:ptCount val="1"/>
                <c:pt idx="0">
                  <c:v>4) NETT MARGIN  (R/ha)</c:v>
                </c:pt>
              </c:strCache>
            </c:strRef>
          </c:tx>
          <c:spPr>
            <a:noFill/>
            <a:ln w="31750">
              <a:solidFill>
                <a:srgbClr val="FF0000"/>
              </a:solidFill>
            </a:ln>
          </c:spPr>
          <c:invertIfNegative val="0"/>
          <c:dLbls>
            <c:spPr>
              <a:ln>
                <a:solidFill>
                  <a:srgbClr val="FF0000"/>
                </a:solidFill>
              </a:ln>
            </c:spPr>
            <c:txPr>
              <a:bodyPr/>
              <a:lstStyle/>
              <a:p>
                <a:pPr>
                  <a:defRPr sz="105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'Crop Comparison'!$B$35:$E$35</c:f>
              <c:numCache>
                <c:formatCode>_-"R"* #\ ##0_-;\-"R"* #\ ##0_-;_-"R"* "-"??_-;_-@_-</c:formatCode>
                <c:ptCount val="4"/>
                <c:pt idx="0">
                  <c:v>-21766.828000000001</c:v>
                </c:pt>
                <c:pt idx="1">
                  <c:v>-5847.9157999999989</c:v>
                </c:pt>
                <c:pt idx="2">
                  <c:v>-14795.819999999996</c:v>
                </c:pt>
                <c:pt idx="3">
                  <c:v>363.93357541667137</c:v>
                </c:pt>
              </c:numCache>
            </c:numRef>
          </c:val>
          <c:extLst>
            <c:ext xmlns:c16="http://schemas.microsoft.com/office/drawing/2014/chart" uri="{C3380CC4-5D6E-409C-BE32-E72D297353CC}">
              <c16:uniqueId val="{00000001-6C95-4DEB-9EBA-D191F4F89557}"/>
            </c:ext>
          </c:extLst>
        </c:ser>
        <c:dLbls>
          <c:showLegendKey val="0"/>
          <c:showVal val="0"/>
          <c:showCatName val="0"/>
          <c:showSerName val="0"/>
          <c:showPercent val="0"/>
          <c:showBubbleSize val="0"/>
        </c:dLbls>
        <c:gapWidth val="150"/>
        <c:axId val="1346099936"/>
        <c:axId val="1"/>
      </c:barChart>
      <c:catAx>
        <c:axId val="1346099936"/>
        <c:scaling>
          <c:orientation val="minMax"/>
        </c:scaling>
        <c:delete val="0"/>
        <c:axPos val="b"/>
        <c:numFmt formatCode="General" sourceLinked="1"/>
        <c:majorTickMark val="none"/>
        <c:minorTickMark val="none"/>
        <c:tickLblPos val="low"/>
        <c:spPr>
          <a:ln w="9525">
            <a:noFill/>
          </a:ln>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quot;R&quot;* #\ ##0_-;\-&quot;R&quot;* #\ ##0_-;_-&quot;R&quot;* &quot;-&quot;??_-;_-@_-" sourceLinked="1"/>
        <c:majorTickMark val="none"/>
        <c:minorTickMark val="none"/>
        <c:tickLblPos val="nextTo"/>
        <c:spPr>
          <a:ln w="9525">
            <a:noFill/>
          </a:ln>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46099936"/>
        <c:crosses val="autoZero"/>
        <c:crossBetween val="between"/>
      </c:valAx>
      <c:spPr>
        <a:noFill/>
        <a:ln w="25400">
          <a:noFill/>
        </a:ln>
      </c:spPr>
    </c:plotArea>
    <c:legend>
      <c:legendPos val="r"/>
      <c:layout>
        <c:manualLayout>
          <c:xMode val="edge"/>
          <c:yMode val="edge"/>
          <c:x val="0.10049100795420549"/>
          <c:y val="0.90997668405593224"/>
          <c:w val="0.84120247552782967"/>
          <c:h val="8.7881663509663754E-2"/>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1021978</xdr:colOff>
      <xdr:row>3</xdr:row>
      <xdr:rowOff>8964</xdr:rowOff>
    </xdr:from>
    <xdr:to>
      <xdr:col>3</xdr:col>
      <xdr:colOff>283061</xdr:colOff>
      <xdr:row>7</xdr:row>
      <xdr:rowOff>45478</xdr:rowOff>
    </xdr:to>
    <xdr:pic>
      <xdr:nvPicPr>
        <xdr:cNvPr id="2" name="Picture 1" descr="GrainSA - YouTube">
          <a:extLst>
            <a:ext uri="{FF2B5EF4-FFF2-40B4-BE49-F238E27FC236}">
              <a16:creationId xmlns:a16="http://schemas.microsoft.com/office/drawing/2014/main" id="{A43DD24D-783F-45E2-AD1E-6C8EF3E57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7907" y="896470"/>
          <a:ext cx="831252" cy="8087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12414</xdr:colOff>
      <xdr:row>0</xdr:row>
      <xdr:rowOff>0</xdr:rowOff>
    </xdr:from>
    <xdr:to>
      <xdr:col>10</xdr:col>
      <xdr:colOff>190275</xdr:colOff>
      <xdr:row>2</xdr:row>
      <xdr:rowOff>295835</xdr:rowOff>
    </xdr:to>
    <xdr:pic>
      <xdr:nvPicPr>
        <xdr:cNvPr id="2" name="Picture 1" descr="GrainSA - YouTube">
          <a:extLst>
            <a:ext uri="{FF2B5EF4-FFF2-40B4-BE49-F238E27FC236}">
              <a16:creationId xmlns:a16="http://schemas.microsoft.com/office/drawing/2014/main" id="{D06FC809-3B24-4021-887C-EBBFB4BC83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68673" y="0"/>
          <a:ext cx="1172943" cy="9054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43</xdr:row>
      <xdr:rowOff>0</xdr:rowOff>
    </xdr:from>
    <xdr:to>
      <xdr:col>0</xdr:col>
      <xdr:colOff>800100</xdr:colOff>
      <xdr:row>47</xdr:row>
      <xdr:rowOff>15240</xdr:rowOff>
    </xdr:to>
    <xdr:pic>
      <xdr:nvPicPr>
        <xdr:cNvPr id="3" name="Picture 3" descr="http://www.maizetrust.co.za/images/masthead.jpg">
          <a:extLst>
            <a:ext uri="{FF2B5EF4-FFF2-40B4-BE49-F238E27FC236}">
              <a16:creationId xmlns:a16="http://schemas.microsoft.com/office/drawing/2014/main" id="{AB532347-EF97-4E89-A93A-9FE64CF46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641080"/>
          <a:ext cx="80010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43</xdr:row>
      <xdr:rowOff>0</xdr:rowOff>
    </xdr:from>
    <xdr:to>
      <xdr:col>0</xdr:col>
      <xdr:colOff>800100</xdr:colOff>
      <xdr:row>47</xdr:row>
      <xdr:rowOff>15240</xdr:rowOff>
    </xdr:to>
    <xdr:pic>
      <xdr:nvPicPr>
        <xdr:cNvPr id="19133" name="Picture 3" descr="http://www.maizetrust.co.za/images/masthead.jpg">
          <a:extLst>
            <a:ext uri="{FF2B5EF4-FFF2-40B4-BE49-F238E27FC236}">
              <a16:creationId xmlns:a16="http://schemas.microsoft.com/office/drawing/2014/main" id="{E1B7CA1B-9E08-D656-F2EE-D1021C7A3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092440"/>
          <a:ext cx="80010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876561</xdr:colOff>
      <xdr:row>0</xdr:row>
      <xdr:rowOff>90415</xdr:rowOff>
    </xdr:from>
    <xdr:to>
      <xdr:col>8</xdr:col>
      <xdr:colOff>948842</xdr:colOff>
      <xdr:row>2</xdr:row>
      <xdr:rowOff>324075</xdr:rowOff>
    </xdr:to>
    <xdr:pic>
      <xdr:nvPicPr>
        <xdr:cNvPr id="2" name="Picture 1" descr="GrainSA - YouTube">
          <a:extLst>
            <a:ext uri="{FF2B5EF4-FFF2-40B4-BE49-F238E27FC236}">
              <a16:creationId xmlns:a16="http://schemas.microsoft.com/office/drawing/2014/main" id="{CBE3B166-BA0E-4EFF-AA94-82701AB7C18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61529" y="90415"/>
          <a:ext cx="1084083" cy="845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647700</xdr:colOff>
      <xdr:row>111</xdr:row>
      <xdr:rowOff>0</xdr:rowOff>
    </xdr:from>
    <xdr:to>
      <xdr:col>8</xdr:col>
      <xdr:colOff>769620</xdr:colOff>
      <xdr:row>114</xdr:row>
      <xdr:rowOff>121920</xdr:rowOff>
    </xdr:to>
    <xdr:pic>
      <xdr:nvPicPr>
        <xdr:cNvPr id="118789" name="Picture 2" descr="GSA">
          <a:extLst>
            <a:ext uri="{FF2B5EF4-FFF2-40B4-BE49-F238E27FC236}">
              <a16:creationId xmlns:a16="http://schemas.microsoft.com/office/drawing/2014/main" id="{1C439FAA-ECDE-FAC5-9EDA-970267F1C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9760" y="19232880"/>
          <a:ext cx="110490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487680</xdr:colOff>
      <xdr:row>110</xdr:row>
      <xdr:rowOff>45720</xdr:rowOff>
    </xdr:from>
    <xdr:to>
      <xdr:col>8</xdr:col>
      <xdr:colOff>746760</xdr:colOff>
      <xdr:row>114</xdr:row>
      <xdr:rowOff>121920</xdr:rowOff>
    </xdr:to>
    <xdr:pic>
      <xdr:nvPicPr>
        <xdr:cNvPr id="118790" name="Picture 2" descr="GSA">
          <a:extLst>
            <a:ext uri="{FF2B5EF4-FFF2-40B4-BE49-F238E27FC236}">
              <a16:creationId xmlns:a16="http://schemas.microsoft.com/office/drawing/2014/main" id="{76AC8608-0097-E3E9-1EE3-0A8E918540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49740" y="19110960"/>
          <a:ext cx="124206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892629</xdr:colOff>
      <xdr:row>0</xdr:row>
      <xdr:rowOff>0</xdr:rowOff>
    </xdr:from>
    <xdr:to>
      <xdr:col>8</xdr:col>
      <xdr:colOff>950086</xdr:colOff>
      <xdr:row>2</xdr:row>
      <xdr:rowOff>353225</xdr:rowOff>
    </xdr:to>
    <xdr:pic>
      <xdr:nvPicPr>
        <xdr:cNvPr id="2" name="Picture 1" descr="GrainSA - YouTube">
          <a:extLst>
            <a:ext uri="{FF2B5EF4-FFF2-40B4-BE49-F238E27FC236}">
              <a16:creationId xmlns:a16="http://schemas.microsoft.com/office/drawing/2014/main" id="{69676609-E5D7-4782-AC16-6089A98BC66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53600" y="0"/>
          <a:ext cx="1063841" cy="955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43</xdr:row>
      <xdr:rowOff>0</xdr:rowOff>
    </xdr:from>
    <xdr:to>
      <xdr:col>0</xdr:col>
      <xdr:colOff>800100</xdr:colOff>
      <xdr:row>47</xdr:row>
      <xdr:rowOff>15240</xdr:rowOff>
    </xdr:to>
    <xdr:pic>
      <xdr:nvPicPr>
        <xdr:cNvPr id="3" name="Picture 3" descr="http://www.maizetrust.co.za/images/masthead.jpg">
          <a:extLst>
            <a:ext uri="{FF2B5EF4-FFF2-40B4-BE49-F238E27FC236}">
              <a16:creationId xmlns:a16="http://schemas.microsoft.com/office/drawing/2014/main" id="{45739FD5-FC75-4C97-A994-9A39CC50E2D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8427720"/>
          <a:ext cx="80010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914400</xdr:colOff>
      <xdr:row>0</xdr:row>
      <xdr:rowOff>32658</xdr:rowOff>
    </xdr:from>
    <xdr:to>
      <xdr:col>9</xdr:col>
      <xdr:colOff>22622</xdr:colOff>
      <xdr:row>2</xdr:row>
      <xdr:rowOff>367921</xdr:rowOff>
    </xdr:to>
    <xdr:pic>
      <xdr:nvPicPr>
        <xdr:cNvPr id="2" name="Picture 1" descr="GrainSA - YouTube">
          <a:extLst>
            <a:ext uri="{FF2B5EF4-FFF2-40B4-BE49-F238E27FC236}">
              <a16:creationId xmlns:a16="http://schemas.microsoft.com/office/drawing/2014/main" id="{D6274935-4EF5-4CD5-AC40-47AC77C396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75371" y="32658"/>
          <a:ext cx="1063841" cy="955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43</xdr:row>
      <xdr:rowOff>0</xdr:rowOff>
    </xdr:from>
    <xdr:to>
      <xdr:col>0</xdr:col>
      <xdr:colOff>800100</xdr:colOff>
      <xdr:row>47</xdr:row>
      <xdr:rowOff>15240</xdr:rowOff>
    </xdr:to>
    <xdr:pic>
      <xdr:nvPicPr>
        <xdr:cNvPr id="3" name="Picture 3" descr="http://www.maizetrust.co.za/images/masthead.jpg">
          <a:extLst>
            <a:ext uri="{FF2B5EF4-FFF2-40B4-BE49-F238E27FC236}">
              <a16:creationId xmlns:a16="http://schemas.microsoft.com/office/drawing/2014/main" id="{85DB806D-1871-42EA-8F8C-FF683400D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473440"/>
          <a:ext cx="80010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xdr:colOff>
      <xdr:row>37</xdr:row>
      <xdr:rowOff>38100</xdr:rowOff>
    </xdr:from>
    <xdr:to>
      <xdr:col>5</xdr:col>
      <xdr:colOff>80683</xdr:colOff>
      <xdr:row>55</xdr:row>
      <xdr:rowOff>91440</xdr:rowOff>
    </xdr:to>
    <xdr:graphicFrame macro="">
      <xdr:nvGraphicFramePr>
        <xdr:cNvPr id="92211" name="Chart 1">
          <a:extLst>
            <a:ext uri="{FF2B5EF4-FFF2-40B4-BE49-F238E27FC236}">
              <a16:creationId xmlns:a16="http://schemas.microsoft.com/office/drawing/2014/main" id="{89733656-374D-7720-9381-D7E851B9B0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105828</xdr:colOff>
      <xdr:row>0</xdr:row>
      <xdr:rowOff>31826</xdr:rowOff>
    </xdr:from>
    <xdr:to>
      <xdr:col>6</xdr:col>
      <xdr:colOff>552449</xdr:colOff>
      <xdr:row>5</xdr:row>
      <xdr:rowOff>66900</xdr:rowOff>
    </xdr:to>
    <xdr:pic>
      <xdr:nvPicPr>
        <xdr:cNvPr id="2" name="Picture 1" descr="GrainSA - YouTube">
          <a:extLst>
            <a:ext uri="{FF2B5EF4-FFF2-40B4-BE49-F238E27FC236}">
              <a16:creationId xmlns:a16="http://schemas.microsoft.com/office/drawing/2014/main" id="{4E62DAB7-3674-4A52-99B2-B3756F5AC04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70652" y="31826"/>
          <a:ext cx="1063841" cy="946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Bedryfsbediening/Produksie/Produksie%20Begroting/Somer%20gewas%20streke/Somer%20modelle/2018-19/GSA-18-19%20Limpopo%20besproei%20model.xlsx" TargetMode="External"/><Relationship Id="rId1" Type="http://schemas.openxmlformats.org/officeDocument/2006/relationships/externalLinkPath" Target="/Bedryfsbediening/Produksie/Produksie%20Begroting/Somer%20gewas%20streke/Somer%20modelle/2018-19/GSA-18-19%20Limpopo%20besproei%20model.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Bedryfsbediening/Shared%20Documents/Produksie/Produksie%20Begroting/Somer%20gewas%20streke/Somer%20modelle/2023-24/GSA-23-24%20Limpopo%20besproei%20model.xlsx" TargetMode="External"/><Relationship Id="rId2" Type="http://schemas.openxmlformats.org/officeDocument/2006/relationships/externalLinkPath" Target="https://grainsa2019.sharepoint.com/sites/Bedryfsbediening/Shared%20Documents/Produksie/Produksie%20Begroting/Somer%20gewas%20streke/Somer%20modelle/2023-24/GSA-23-24%20Limpopo%20besproei%20model.xlsx" TargetMode="External"/><Relationship Id="rId1" Type="http://schemas.openxmlformats.org/officeDocument/2006/relationships/externalLinkPath" Target="/sites/Bedryfsbediening/Shared%20Documents/Produksie/Produksie%20Begroting/Somer%20gewas%20streke/Somer%20modelle/2023-24/GSA-23-24%20Limpopo%20besproei%20model.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GerritOlivier\Downloads\Grain%20SA%202026-2027%20Limpopo%20besproei%20oefen%20model.xlsx" TargetMode="External"/><Relationship Id="rId1" Type="http://schemas.openxmlformats.org/officeDocument/2006/relationships/externalLinkPath" Target="file:///C:\Users\GerritOlivier\Downloads\Grain%20SA%202026-2027%20Limpopo%20besproei%20oefen%20model.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grainsa2019.sharepoint.com/sites/ProductionEconomics/Produksie%20Begrotings_Production%20Budgets/Pietman%20Grain%20SA%202026-2027%20Limpopo%20besproei%20model%20PJB.xlsx" TargetMode="External"/><Relationship Id="rId1" Type="http://schemas.openxmlformats.org/officeDocument/2006/relationships/externalLinkPath" Target="Pietman%20Grain%20SA%202026-2027%20Limpopo%20besproei%20model%20PJ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edprices"/>
      <sheetName val="Price sheet "/>
      <sheetName val="Crops planted"/>
      <sheetName val="Inventarus "/>
      <sheetName val="Laste"/>
      <sheetName val="vaste koste"/>
      <sheetName val="Bes-mielies "/>
      <sheetName val="Bes-soja"/>
      <sheetName val="Bes- Sorghum"/>
      <sheetName val="Bes-Sonneblom"/>
      <sheetName val="Crop Comparison"/>
      <sheetName val="Rent calculations"/>
    </sheetNames>
    <sheetDataSet>
      <sheetData sheetId="0"/>
      <sheetData sheetId="1"/>
      <sheetData sheetId="2"/>
      <sheetData sheetId="3"/>
      <sheetData sheetId="4"/>
      <sheetData sheetId="5"/>
      <sheetData sheetId="6"/>
      <sheetData sheetId="7"/>
      <sheetData sheetId="8"/>
      <sheetData sheetId="9"/>
      <sheetData sheetId="10"/>
      <sheetData sheetId="11">
        <row r="2">
          <cell r="B2" t="str">
            <v>Irr-Maize</v>
          </cell>
          <cell r="C2" t="str">
            <v>Irr-Soy</v>
          </cell>
          <cell r="D2" t="str">
            <v>Irr-Sorghum</v>
          </cell>
          <cell r="E2" t="str">
            <v>Irr-Sunflower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eedprices"/>
      <sheetName val="Price sheet "/>
      <sheetName val="Crops planted"/>
      <sheetName val="Inventarus "/>
      <sheetName val="Laste"/>
      <sheetName val="vaste koste"/>
      <sheetName val="Bes-mielies "/>
      <sheetName val="Bes-soja"/>
      <sheetName val="Bes- Sorghum"/>
      <sheetName val="Bes-Sonneblom"/>
      <sheetName val="Crop Comparison"/>
      <sheetName val="Rev meters"/>
      <sheetName val="Rent calculations"/>
    </sheetNames>
    <sheetDataSet>
      <sheetData sheetId="0"/>
      <sheetData sheetId="1"/>
      <sheetData sheetId="2"/>
      <sheetData sheetId="3"/>
      <sheetData sheetId="4"/>
      <sheetData sheetId="5"/>
      <sheetData sheetId="6">
        <row r="232">
          <cell r="D232">
            <v>8410.73</v>
          </cell>
        </row>
      </sheetData>
      <sheetData sheetId="7">
        <row r="232">
          <cell r="D232">
            <v>7198.6999999999989</v>
          </cell>
        </row>
      </sheetData>
      <sheetData sheetId="8">
        <row r="26">
          <cell r="E26">
            <v>3</v>
          </cell>
        </row>
      </sheetData>
      <sheetData sheetId="9">
        <row r="230">
          <cell r="D230">
            <v>6918.01</v>
          </cell>
        </row>
      </sheetData>
      <sheetData sheetId="10">
        <row r="30">
          <cell r="D30">
            <v>7215.57</v>
          </cell>
        </row>
      </sheetData>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edprices"/>
      <sheetName val="Price sheet "/>
      <sheetName val="Crops planted"/>
      <sheetName val="Inventarus "/>
      <sheetName val="Laste"/>
      <sheetName val="vaste koste"/>
      <sheetName val="Bes-mielies "/>
      <sheetName val="Bes-soja"/>
      <sheetName val="Bes- Sorghum"/>
      <sheetName val="Bes-Sonneblom"/>
      <sheetName val="Crop Comparison"/>
      <sheetName val="Rev meters"/>
      <sheetName val="Rent calcul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Winsgewendheid: Besproeiing Mielies</v>
          </cell>
          <cell r="D1" t="str">
            <v>Pointer</v>
          </cell>
        </row>
        <row r="2">
          <cell r="C2">
            <v>0</v>
          </cell>
          <cell r="F2">
            <v>42.931109113308693</v>
          </cell>
        </row>
        <row r="3">
          <cell r="C3">
            <v>45.494955548896215</v>
          </cell>
          <cell r="F3">
            <v>1</v>
          </cell>
        </row>
        <row r="4">
          <cell r="C4">
            <v>11.573935337795092</v>
          </cell>
          <cell r="F4">
            <v>156.06889088669129</v>
          </cell>
        </row>
        <row r="5">
          <cell r="C5">
            <v>42.931109113308693</v>
          </cell>
        </row>
        <row r="6">
          <cell r="C6">
            <v>100</v>
          </cell>
        </row>
        <row r="18">
          <cell r="A18" t="str">
            <v>Winsgewendheid: Sonneblom</v>
          </cell>
          <cell r="D18" t="str">
            <v>Pointer</v>
          </cell>
        </row>
        <row r="19">
          <cell r="C19">
            <v>0</v>
          </cell>
          <cell r="F19">
            <v>27.248935563263803</v>
          </cell>
        </row>
        <row r="20">
          <cell r="C20">
            <v>48.595178700947152</v>
          </cell>
          <cell r="F20">
            <v>1</v>
          </cell>
        </row>
        <row r="21">
          <cell r="C21">
            <v>24.155885735789052</v>
          </cell>
          <cell r="F21">
            <v>171.75106443673619</v>
          </cell>
        </row>
        <row r="22">
          <cell r="C22">
            <v>27.24893556326381</v>
          </cell>
        </row>
        <row r="23">
          <cell r="C23">
            <v>100</v>
          </cell>
        </row>
        <row r="35">
          <cell r="A35" t="str">
            <v>Winsgewendheid: Sojabone</v>
          </cell>
          <cell r="D35" t="str">
            <v>Pointer</v>
          </cell>
        </row>
        <row r="36">
          <cell r="C36">
            <v>0</v>
          </cell>
          <cell r="F36">
            <v>43.167056175208494</v>
          </cell>
        </row>
        <row r="37">
          <cell r="C37">
            <v>44.904807685507855</v>
          </cell>
          <cell r="F37">
            <v>1</v>
          </cell>
        </row>
        <row r="38">
          <cell r="C38">
            <v>11.928136139283639</v>
          </cell>
          <cell r="F38">
            <v>155.8329438247915</v>
          </cell>
        </row>
        <row r="39">
          <cell r="C39">
            <v>43.167056175208494</v>
          </cell>
        </row>
        <row r="40">
          <cell r="C40">
            <v>100</v>
          </cell>
        </row>
        <row r="55">
          <cell r="A55" t="str">
            <v>Winsgewendheid: Sorghum</v>
          </cell>
        </row>
        <row r="56">
          <cell r="C56">
            <v>0</v>
          </cell>
        </row>
        <row r="57">
          <cell r="C57">
            <v>48.477461985792971</v>
          </cell>
        </row>
        <row r="58">
          <cell r="C58">
            <v>23.68791155110571</v>
          </cell>
        </row>
        <row r="59">
          <cell r="C59">
            <v>27.834626463101319</v>
          </cell>
        </row>
        <row r="60">
          <cell r="C60">
            <v>100</v>
          </cell>
        </row>
      </sheetData>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edprices"/>
      <sheetName val="Price sheet "/>
      <sheetName val="Crops planted"/>
      <sheetName val="Inventarus "/>
      <sheetName val="Laste"/>
      <sheetName val="vaste koste"/>
      <sheetName val="Bes-mielies "/>
      <sheetName val="Bes-soja"/>
      <sheetName val="Bes- Sorghum"/>
      <sheetName val="Bes-Sonneblom"/>
      <sheetName val="Crop Comparison"/>
      <sheetName val="Rev meters"/>
      <sheetName val="Rent calculations"/>
    </sheetNames>
    <sheetDataSet>
      <sheetData sheetId="0"/>
      <sheetData sheetId="1"/>
      <sheetData sheetId="2"/>
      <sheetData sheetId="3"/>
      <sheetData sheetId="4"/>
      <sheetData sheetId="5"/>
      <sheetData sheetId="6"/>
      <sheetData sheetId="7"/>
      <sheetData sheetId="8"/>
      <sheetData sheetId="9"/>
      <sheetData sheetId="10"/>
      <sheetData sheetId="11">
        <row r="1">
          <cell r="A1" t="str">
            <v>Winsgewendheid: Besproeiing Mielies</v>
          </cell>
          <cell r="D1" t="str">
            <v>Pointer</v>
          </cell>
        </row>
        <row r="2">
          <cell r="C2">
            <v>0</v>
          </cell>
          <cell r="F2">
            <v>41.210578468046982</v>
          </cell>
        </row>
        <row r="3">
          <cell r="C3">
            <v>52.015533341533484</v>
          </cell>
          <cell r="F3">
            <v>1</v>
          </cell>
        </row>
        <row r="4">
          <cell r="C4">
            <v>6.77388819041954</v>
          </cell>
          <cell r="F4">
            <v>157.78942153195302</v>
          </cell>
        </row>
        <row r="5">
          <cell r="C5">
            <v>41.210578468046982</v>
          </cell>
        </row>
        <row r="6">
          <cell r="C6">
            <v>100</v>
          </cell>
        </row>
        <row r="18">
          <cell r="A18" t="str">
            <v>Winsgewendheid: Sonneblom</v>
          </cell>
          <cell r="D18" t="str">
            <v>Pointer</v>
          </cell>
        </row>
        <row r="19">
          <cell r="C19">
            <v>0</v>
          </cell>
          <cell r="F19">
            <v>47.437607267700166</v>
          </cell>
        </row>
        <row r="20">
          <cell r="C20">
            <v>35.109530222974293</v>
          </cell>
          <cell r="F20">
            <v>1</v>
          </cell>
        </row>
        <row r="21">
          <cell r="C21">
            <v>17.452862509325541</v>
          </cell>
          <cell r="F21">
            <v>151.56239273229983</v>
          </cell>
        </row>
        <row r="22">
          <cell r="C22">
            <v>47.437607267700166</v>
          </cell>
        </row>
        <row r="23">
          <cell r="C23">
            <v>100</v>
          </cell>
        </row>
        <row r="35">
          <cell r="A35" t="str">
            <v>Winsgewendheid: Sojabone</v>
          </cell>
          <cell r="D35" t="str">
            <v>Pointer</v>
          </cell>
        </row>
        <row r="36">
          <cell r="C36">
            <v>0</v>
          </cell>
          <cell r="F36">
            <v>44.991174498534711</v>
          </cell>
        </row>
        <row r="37">
          <cell r="C37">
            <v>44.964842888055998</v>
          </cell>
          <cell r="F37">
            <v>1</v>
          </cell>
        </row>
        <row r="38">
          <cell r="C38">
            <v>10.043982613409288</v>
          </cell>
          <cell r="F38">
            <v>154.00882550146528</v>
          </cell>
        </row>
        <row r="39">
          <cell r="C39">
            <v>44.991174498534711</v>
          </cell>
        </row>
        <row r="40">
          <cell r="C40">
            <v>100</v>
          </cell>
        </row>
        <row r="55">
          <cell r="A55" t="str">
            <v>Winsgewendheid: Sorghum</v>
          </cell>
        </row>
        <row r="56">
          <cell r="C56">
            <v>0</v>
          </cell>
        </row>
        <row r="57">
          <cell r="C57">
            <v>45.447680814725196</v>
          </cell>
        </row>
        <row r="58">
          <cell r="C58">
            <v>12.110390174179383</v>
          </cell>
        </row>
        <row r="59">
          <cell r="C59">
            <v>42.441929011095418</v>
          </cell>
        </row>
        <row r="60">
          <cell r="C60">
            <v>100</v>
          </cell>
        </row>
      </sheetData>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57AE4E-E39C-45B0-8C98-24D324C09418}" name="Table1" displayName="Table1" ref="A1:E35" totalsRowShown="0" headerRowDxfId="38" dataDxfId="37" tableBorderDxfId="39">
  <autoFilter ref="A1:E35" xr:uid="{8057AE4E-E39C-45B0-8C98-24D324C09418}">
    <filterColumn colId="0" hiddenButton="1"/>
    <filterColumn colId="1" hiddenButton="1"/>
    <filterColumn colId="2" hiddenButton="1"/>
    <filterColumn colId="3" hiddenButton="1"/>
    <filterColumn colId="4" hiddenButton="1"/>
  </autoFilter>
  <tableColumns count="5">
    <tableColumn id="1" xr3:uid="{CC4E0219-36D2-4D4A-B374-4031B4C864AA}" name="LIMPOPO INCOME &amp; COST BUDGETS - SUMMER CROPS 2026/27" dataDxfId="36"/>
    <tableColumn id="2" xr3:uid="{37966A0D-68C0-4C89-B3E7-8EA8C1444267}" name="Column1" dataDxfId="35"/>
    <tableColumn id="3" xr3:uid="{E5F54295-02F4-46A0-9D86-7F61571C3DDF}" name="Column2" dataDxfId="34"/>
    <tableColumn id="4" xr3:uid="{139CFEB5-B600-455B-8311-D8CC572BB0A0}" name="Column3" dataDxfId="33"/>
    <tableColumn id="5" xr3:uid="{123F4EA1-5EC0-4DB9-87D9-0B819A163081}" name="Column4" dataDxfId="3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1"/>
  <sheetViews>
    <sheetView zoomScale="70" zoomScaleNormal="70" workbookViewId="0">
      <selection activeCell="G3" sqref="G3"/>
    </sheetView>
  </sheetViews>
  <sheetFormatPr defaultColWidth="9.109375" defaultRowHeight="14.4" x14ac:dyDescent="0.3"/>
  <cols>
    <col min="1" max="1" width="44.6640625" style="25" customWidth="1"/>
    <col min="2" max="2" width="18.109375" style="25" customWidth="1"/>
    <col min="3" max="3" width="4.88671875" style="25" customWidth="1"/>
    <col min="4" max="4" width="28.109375" style="25" customWidth="1"/>
    <col min="5" max="5" width="8.77734375" style="25" customWidth="1"/>
    <col min="6" max="12" width="10.6640625" style="25" customWidth="1"/>
    <col min="13" max="13" width="9.109375" style="25"/>
    <col min="14" max="14" width="8.88671875" style="25" bestFit="1" customWidth="1"/>
    <col min="15" max="15" width="2.88671875" style="25" customWidth="1"/>
    <col min="16" max="16" width="22.6640625" style="25" customWidth="1"/>
    <col min="17" max="17" width="11.6640625" style="25" customWidth="1"/>
    <col min="18" max="26" width="9.44140625" style="25" customWidth="1"/>
    <col min="27" max="16384" width="9.109375" style="25"/>
  </cols>
  <sheetData>
    <row r="1" spans="1:26" s="10" customFormat="1" ht="25.5" customHeight="1" x14ac:dyDescent="0.3">
      <c r="A1" s="7" t="s">
        <v>0</v>
      </c>
      <c r="B1" s="8" t="s">
        <v>1</v>
      </c>
      <c r="C1" s="9"/>
      <c r="D1" s="9"/>
      <c r="E1" s="9"/>
      <c r="F1" s="9"/>
      <c r="G1" s="9"/>
      <c r="H1" s="9"/>
      <c r="I1" s="9"/>
      <c r="J1" s="9"/>
      <c r="K1" s="9"/>
      <c r="L1" s="9"/>
      <c r="M1" s="9"/>
      <c r="N1" s="9"/>
    </row>
    <row r="2" spans="1:26" s="10" customFormat="1" ht="13.5" customHeight="1" x14ac:dyDescent="0.3">
      <c r="A2" s="11" t="s">
        <v>2</v>
      </c>
      <c r="B2" s="12">
        <v>46238</v>
      </c>
      <c r="C2" s="9"/>
      <c r="D2" s="9"/>
      <c r="E2" s="9"/>
      <c r="F2" s="11"/>
      <c r="G2" s="13"/>
      <c r="H2" s="9"/>
      <c r="I2" s="9"/>
      <c r="J2" s="9"/>
      <c r="K2" s="9"/>
      <c r="L2" s="9"/>
      <c r="M2" s="9"/>
      <c r="N2" s="9"/>
    </row>
    <row r="3" spans="1:26" s="10" customFormat="1" ht="31.5" customHeight="1" x14ac:dyDescent="0.3">
      <c r="A3" s="1" t="s">
        <v>3</v>
      </c>
      <c r="B3" s="2" t="s">
        <v>4</v>
      </c>
      <c r="C3" s="9"/>
      <c r="D3" s="2" t="s">
        <v>5</v>
      </c>
      <c r="E3" s="9"/>
      <c r="F3" s="11"/>
      <c r="G3" s="13"/>
      <c r="H3" s="9"/>
      <c r="I3" s="9"/>
      <c r="J3" s="9"/>
      <c r="K3" s="9"/>
      <c r="L3" s="9"/>
    </row>
    <row r="4" spans="1:26" s="10" customFormat="1" x14ac:dyDescent="0.3">
      <c r="A4" s="3" t="s">
        <v>6</v>
      </c>
      <c r="B4" s="4">
        <v>3800</v>
      </c>
      <c r="C4" s="14"/>
      <c r="D4" s="4">
        <v>286.29000000000002</v>
      </c>
      <c r="E4" s="9"/>
      <c r="F4" s="15"/>
      <c r="G4" s="13"/>
      <c r="H4" s="9"/>
      <c r="I4" s="9"/>
      <c r="J4" s="9"/>
      <c r="K4" s="9"/>
      <c r="L4" s="9"/>
    </row>
    <row r="5" spans="1:26" s="10" customFormat="1" x14ac:dyDescent="0.3">
      <c r="A5" s="3" t="s">
        <v>7</v>
      </c>
      <c r="B5" s="4">
        <v>10000</v>
      </c>
      <c r="C5" s="14"/>
      <c r="D5" s="4">
        <v>445.55</v>
      </c>
      <c r="E5" s="9"/>
      <c r="F5" s="11"/>
      <c r="G5" s="13"/>
      <c r="H5" s="9"/>
      <c r="I5" s="9"/>
      <c r="J5" s="9"/>
      <c r="K5" s="9"/>
      <c r="L5" s="9"/>
      <c r="M5" s="9"/>
      <c r="N5" s="9"/>
    </row>
    <row r="6" spans="1:26" s="10" customFormat="1" x14ac:dyDescent="0.3">
      <c r="A6" s="3" t="s">
        <v>8</v>
      </c>
      <c r="B6" s="4">
        <v>7900</v>
      </c>
      <c r="C6" s="14"/>
      <c r="D6" s="4">
        <v>192.41</v>
      </c>
      <c r="E6" s="9"/>
      <c r="F6" s="11"/>
      <c r="G6" s="13"/>
      <c r="H6" s="9"/>
      <c r="I6" s="9"/>
      <c r="J6" s="9"/>
      <c r="K6" s="9"/>
      <c r="L6" s="9"/>
      <c r="M6" s="9"/>
      <c r="N6" s="9"/>
    </row>
    <row r="7" spans="1:26" s="10" customFormat="1" x14ac:dyDescent="0.3">
      <c r="A7" s="3" t="s">
        <v>9</v>
      </c>
      <c r="B7" s="4">
        <v>3500</v>
      </c>
      <c r="C7" s="14"/>
      <c r="D7" s="4">
        <v>108.52</v>
      </c>
      <c r="E7" s="9"/>
      <c r="F7" s="9"/>
      <c r="G7" s="9"/>
      <c r="H7" s="9"/>
      <c r="I7" s="9"/>
      <c r="J7" s="9"/>
      <c r="K7" s="9"/>
      <c r="L7" s="9"/>
      <c r="M7" s="9"/>
      <c r="N7" s="9"/>
    </row>
    <row r="8" spans="1:26" s="10" customFormat="1" x14ac:dyDescent="0.3">
      <c r="A8" s="5"/>
      <c r="B8" s="6"/>
      <c r="C8" s="9"/>
      <c r="D8" s="9"/>
      <c r="E8" s="9"/>
      <c r="F8" s="9"/>
      <c r="G8" s="9"/>
      <c r="H8" s="9"/>
      <c r="I8" s="9"/>
      <c r="J8" s="9"/>
      <c r="K8" s="9"/>
      <c r="L8" s="9"/>
      <c r="M8" s="9"/>
      <c r="N8" s="9"/>
    </row>
    <row r="9" spans="1:26" s="10" customFormat="1" x14ac:dyDescent="0.3">
      <c r="A9" s="7"/>
      <c r="B9" s="9"/>
      <c r="C9" s="9"/>
      <c r="D9" s="9"/>
      <c r="E9" s="9"/>
      <c r="F9" s="9"/>
      <c r="G9" s="9"/>
      <c r="H9" s="9"/>
      <c r="I9" s="9"/>
      <c r="J9" s="9"/>
      <c r="K9" s="9"/>
      <c r="L9" s="9"/>
      <c r="M9" s="9"/>
      <c r="N9" s="9"/>
    </row>
    <row r="10" spans="1:26" s="18" customFormat="1" x14ac:dyDescent="0.3">
      <c r="A10" s="16"/>
      <c r="B10" s="16"/>
      <c r="C10" s="9"/>
      <c r="D10" s="17"/>
      <c r="E10" s="17"/>
      <c r="F10" s="17"/>
      <c r="G10" s="17"/>
      <c r="H10" s="17"/>
      <c r="I10" s="17"/>
      <c r="J10" s="17"/>
      <c r="K10" s="17"/>
      <c r="L10" s="17"/>
      <c r="M10" s="17"/>
      <c r="N10" s="17"/>
    </row>
    <row r="11" spans="1:26" ht="15" thickBot="1" x14ac:dyDescent="0.35">
      <c r="A11" s="19" t="s">
        <v>10</v>
      </c>
      <c r="B11" s="20"/>
      <c r="C11" s="21"/>
      <c r="D11" s="22" t="s">
        <v>11</v>
      </c>
      <c r="E11" s="23"/>
      <c r="F11" s="23"/>
      <c r="G11" s="23"/>
      <c r="H11" s="23"/>
      <c r="I11" s="23"/>
      <c r="J11" s="23"/>
      <c r="K11" s="23"/>
      <c r="L11" s="23"/>
      <c r="M11" s="23"/>
      <c r="N11" s="24"/>
      <c r="P11" s="22" t="s">
        <v>12</v>
      </c>
      <c r="Q11" s="23"/>
      <c r="R11" s="23"/>
      <c r="S11" s="23"/>
      <c r="T11" s="23"/>
      <c r="U11" s="23"/>
      <c r="V11" s="23"/>
      <c r="W11" s="23"/>
      <c r="X11" s="23"/>
      <c r="Y11" s="23"/>
      <c r="Z11" s="24"/>
    </row>
    <row r="12" spans="1:26" ht="15" thickBot="1" x14ac:dyDescent="0.35">
      <c r="A12" s="26" t="s">
        <v>13</v>
      </c>
      <c r="B12" s="27">
        <f>'Crop Comparison'!B28</f>
        <v>43648.56</v>
      </c>
      <c r="C12" s="28"/>
      <c r="D12" s="29"/>
      <c r="E12" s="30"/>
      <c r="F12" s="31"/>
      <c r="G12" s="32"/>
      <c r="H12" s="31"/>
      <c r="I12" s="31"/>
      <c r="J12" s="31" t="s">
        <v>14</v>
      </c>
      <c r="K12" s="33"/>
      <c r="L12" s="31"/>
      <c r="M12" s="33"/>
      <c r="N12" s="31"/>
      <c r="P12" s="29"/>
      <c r="Q12" s="30"/>
      <c r="R12" s="31"/>
      <c r="S12" s="32"/>
      <c r="T12" s="31"/>
      <c r="U12" s="31"/>
      <c r="V12" s="31" t="s">
        <v>14</v>
      </c>
      <c r="W12" s="33"/>
      <c r="X12" s="31"/>
      <c r="Y12" s="33"/>
      <c r="Z12" s="31"/>
    </row>
    <row r="13" spans="1:26" ht="15" thickBot="1" x14ac:dyDescent="0.35">
      <c r="A13" s="26" t="s">
        <v>15</v>
      </c>
      <c r="B13" s="27">
        <f>'Crop Comparison'!B30</f>
        <v>6930.69</v>
      </c>
      <c r="C13" s="28"/>
      <c r="D13" s="34" t="s">
        <v>16</v>
      </c>
      <c r="E13" s="35"/>
      <c r="F13" s="36">
        <f>G13-250</f>
        <v>2800</v>
      </c>
      <c r="G13" s="36">
        <f>H13-250</f>
        <v>3050</v>
      </c>
      <c r="H13" s="36">
        <f>I13-250</f>
        <v>3300</v>
      </c>
      <c r="I13" s="36">
        <f>J13-250</f>
        <v>3550</v>
      </c>
      <c r="J13" s="37">
        <f>B18</f>
        <v>3800</v>
      </c>
      <c r="K13" s="36">
        <f>J13+250</f>
        <v>4050</v>
      </c>
      <c r="L13" s="36">
        <f>K13+250</f>
        <v>4300</v>
      </c>
      <c r="M13" s="36">
        <f>L13+250</f>
        <v>4550</v>
      </c>
      <c r="N13" s="36">
        <f>M13+250</f>
        <v>4800</v>
      </c>
      <c r="P13" s="34" t="s">
        <v>16</v>
      </c>
      <c r="Q13" s="35"/>
      <c r="R13" s="36">
        <f>S13-250</f>
        <v>2800</v>
      </c>
      <c r="S13" s="36">
        <f>T13-250</f>
        <v>3050</v>
      </c>
      <c r="T13" s="36">
        <f>U13-250</f>
        <v>3300</v>
      </c>
      <c r="U13" s="36">
        <f>V13-250</f>
        <v>3550</v>
      </c>
      <c r="V13" s="31">
        <f>J13</f>
        <v>3800</v>
      </c>
      <c r="W13" s="36">
        <f>V13+250</f>
        <v>4050</v>
      </c>
      <c r="X13" s="36">
        <f>W13+250</f>
        <v>4300</v>
      </c>
      <c r="Y13" s="36">
        <f>X13+250</f>
        <v>4550</v>
      </c>
      <c r="Z13" s="36">
        <f>Y13+250</f>
        <v>4800</v>
      </c>
    </row>
    <row r="14" spans="1:26" ht="15" thickBot="1" x14ac:dyDescent="0.35">
      <c r="A14" s="38" t="s">
        <v>17</v>
      </c>
      <c r="B14" s="39">
        <f>B13+B12</f>
        <v>50579.25</v>
      </c>
      <c r="C14" s="40"/>
      <c r="D14" s="41" t="s">
        <v>18</v>
      </c>
      <c r="E14" s="42"/>
      <c r="F14" s="43">
        <f t="shared" ref="F14:N14" si="0">F13-$B$19</f>
        <v>2513.71</v>
      </c>
      <c r="G14" s="43">
        <f t="shared" si="0"/>
        <v>2763.71</v>
      </c>
      <c r="H14" s="43">
        <f t="shared" si="0"/>
        <v>3013.71</v>
      </c>
      <c r="I14" s="43">
        <f t="shared" si="0"/>
        <v>3263.71</v>
      </c>
      <c r="J14" s="44">
        <f>J13-$B$19</f>
        <v>3513.71</v>
      </c>
      <c r="K14" s="43">
        <f t="shared" si="0"/>
        <v>3763.71</v>
      </c>
      <c r="L14" s="43">
        <f t="shared" si="0"/>
        <v>4013.71</v>
      </c>
      <c r="M14" s="43">
        <f t="shared" si="0"/>
        <v>4263.71</v>
      </c>
      <c r="N14" s="43">
        <f t="shared" si="0"/>
        <v>4513.71</v>
      </c>
      <c r="P14" s="41" t="s">
        <v>18</v>
      </c>
      <c r="Q14" s="42"/>
      <c r="R14" s="43">
        <f t="shared" ref="R14:Z14" si="1">R13-$B$19</f>
        <v>2513.71</v>
      </c>
      <c r="S14" s="43">
        <f t="shared" si="1"/>
        <v>2763.71</v>
      </c>
      <c r="T14" s="43">
        <f t="shared" si="1"/>
        <v>3013.71</v>
      </c>
      <c r="U14" s="43">
        <f t="shared" si="1"/>
        <v>3263.71</v>
      </c>
      <c r="V14" s="45">
        <f t="shared" si="1"/>
        <v>3513.71</v>
      </c>
      <c r="W14" s="43">
        <f t="shared" si="1"/>
        <v>3763.71</v>
      </c>
      <c r="X14" s="43">
        <f t="shared" si="1"/>
        <v>4013.71</v>
      </c>
      <c r="Y14" s="43">
        <f t="shared" si="1"/>
        <v>4263.71</v>
      </c>
      <c r="Z14" s="43">
        <f t="shared" si="1"/>
        <v>4513.71</v>
      </c>
    </row>
    <row r="15" spans="1:26" ht="15" thickBot="1" x14ac:dyDescent="0.35">
      <c r="A15" s="26"/>
      <c r="B15" s="28"/>
      <c r="C15" s="28"/>
      <c r="D15" s="46" t="s">
        <v>19</v>
      </c>
      <c r="E15" s="47">
        <f>E16-0.5</f>
        <v>11</v>
      </c>
      <c r="F15" s="48">
        <f t="shared" ref="F15:N19" si="2">F$14-($B$14/$E15)</f>
        <v>-2084.403636363636</v>
      </c>
      <c r="G15" s="49">
        <f t="shared" si="2"/>
        <v>-1834.403636363636</v>
      </c>
      <c r="H15" s="49">
        <f t="shared" si="2"/>
        <v>-1584.403636363636</v>
      </c>
      <c r="I15" s="49">
        <f t="shared" si="2"/>
        <v>-1334.403636363636</v>
      </c>
      <c r="J15" s="49">
        <f t="shared" si="2"/>
        <v>-1084.403636363636</v>
      </c>
      <c r="K15" s="49">
        <f t="shared" si="2"/>
        <v>-834.403636363636</v>
      </c>
      <c r="L15" s="49">
        <f t="shared" si="2"/>
        <v>-584.403636363636</v>
      </c>
      <c r="M15" s="50">
        <f t="shared" si="2"/>
        <v>-334.403636363636</v>
      </c>
      <c r="N15" s="51">
        <f t="shared" si="2"/>
        <v>-84.403636363635997</v>
      </c>
      <c r="P15" s="46" t="s">
        <v>19</v>
      </c>
      <c r="Q15" s="47">
        <f>Q16-0.5</f>
        <v>11</v>
      </c>
      <c r="R15" s="48">
        <f>R$14-($B$12/$E15)</f>
        <v>-1454.340909090909</v>
      </c>
      <c r="S15" s="48">
        <f t="shared" ref="S15:Z19" si="3">S$14-($B$12/$E15)</f>
        <v>-1204.340909090909</v>
      </c>
      <c r="T15" s="48">
        <f t="shared" si="3"/>
        <v>-954.34090909090901</v>
      </c>
      <c r="U15" s="48">
        <f t="shared" si="3"/>
        <v>-704.34090909090901</v>
      </c>
      <c r="V15" s="48">
        <f t="shared" si="3"/>
        <v>-454.34090909090901</v>
      </c>
      <c r="W15" s="48">
        <f t="shared" si="3"/>
        <v>-204.34090909090901</v>
      </c>
      <c r="X15" s="48">
        <f t="shared" si="3"/>
        <v>45.659090909090992</v>
      </c>
      <c r="Y15" s="48">
        <f t="shared" si="3"/>
        <v>295.65909090909099</v>
      </c>
      <c r="Z15" s="48">
        <f t="shared" si="3"/>
        <v>545.65909090909099</v>
      </c>
    </row>
    <row r="16" spans="1:26" ht="15" thickBot="1" x14ac:dyDescent="0.35">
      <c r="A16" s="26" t="s">
        <v>20</v>
      </c>
      <c r="B16" s="52">
        <v>12</v>
      </c>
      <c r="C16" s="28"/>
      <c r="D16" s="53"/>
      <c r="E16" s="47">
        <f>E17-0.5</f>
        <v>11.5</v>
      </c>
      <c r="F16" s="54">
        <f t="shared" si="2"/>
        <v>-1884.485652173913</v>
      </c>
      <c r="G16" s="55">
        <f t="shared" si="2"/>
        <v>-1634.485652173913</v>
      </c>
      <c r="H16" s="55">
        <f t="shared" si="2"/>
        <v>-1384.485652173913</v>
      </c>
      <c r="I16" s="55">
        <f t="shared" si="2"/>
        <v>-1134.485652173913</v>
      </c>
      <c r="J16" s="55">
        <f t="shared" si="2"/>
        <v>-884.48565217391297</v>
      </c>
      <c r="K16" s="56">
        <f t="shared" si="2"/>
        <v>-634.48565217391297</v>
      </c>
      <c r="L16" s="56">
        <f t="shared" si="2"/>
        <v>-384.48565217391297</v>
      </c>
      <c r="M16" s="56">
        <f t="shared" si="2"/>
        <v>-134.48565217391297</v>
      </c>
      <c r="N16" s="57">
        <f t="shared" si="2"/>
        <v>115.51434782608703</v>
      </c>
      <c r="P16" s="53"/>
      <c r="Q16" s="47">
        <f>Q17-0.5</f>
        <v>11.5</v>
      </c>
      <c r="R16" s="48">
        <f>R$14-($B$12/$E16)</f>
        <v>-1281.816956521739</v>
      </c>
      <c r="S16" s="48">
        <f t="shared" si="3"/>
        <v>-1031.816956521739</v>
      </c>
      <c r="T16" s="48">
        <f t="shared" si="3"/>
        <v>-781.81695652173903</v>
      </c>
      <c r="U16" s="48">
        <f t="shared" si="3"/>
        <v>-531.81695652173903</v>
      </c>
      <c r="V16" s="48">
        <f t="shared" si="3"/>
        <v>-281.81695652173903</v>
      </c>
      <c r="W16" s="48">
        <f t="shared" si="3"/>
        <v>-31.81695652173903</v>
      </c>
      <c r="X16" s="48">
        <f t="shared" si="3"/>
        <v>218.18304347826097</v>
      </c>
      <c r="Y16" s="48">
        <f t="shared" si="3"/>
        <v>468.18304347826097</v>
      </c>
      <c r="Z16" s="48">
        <f t="shared" si="3"/>
        <v>718.18304347826097</v>
      </c>
    </row>
    <row r="17" spans="1:26" ht="15" thickBot="1" x14ac:dyDescent="0.35">
      <c r="A17" s="26"/>
      <c r="B17" s="28"/>
      <c r="C17" s="28"/>
      <c r="D17" s="53"/>
      <c r="E17" s="58">
        <f>B16</f>
        <v>12</v>
      </c>
      <c r="F17" s="54">
        <f t="shared" si="2"/>
        <v>-1701.2275</v>
      </c>
      <c r="G17" s="55">
        <f t="shared" si="2"/>
        <v>-1451.2275</v>
      </c>
      <c r="H17" s="55">
        <f>H$14-($B$14/$E17)</f>
        <v>-1201.2275</v>
      </c>
      <c r="I17" s="55">
        <f t="shared" si="2"/>
        <v>-951.22749999999996</v>
      </c>
      <c r="J17" s="56">
        <f>J$14-($B$14/$E17)</f>
        <v>-701.22749999999996</v>
      </c>
      <c r="K17" s="56">
        <f t="shared" si="2"/>
        <v>-451.22749999999996</v>
      </c>
      <c r="L17" s="56">
        <f t="shared" si="2"/>
        <v>-201.22749999999996</v>
      </c>
      <c r="M17" s="56">
        <f t="shared" si="2"/>
        <v>48.772500000000036</v>
      </c>
      <c r="N17" s="57">
        <f t="shared" si="2"/>
        <v>298.77250000000004</v>
      </c>
      <c r="P17" s="53"/>
      <c r="Q17" s="58">
        <f>E17</f>
        <v>12</v>
      </c>
      <c r="R17" s="48">
        <f>R$14-($B$12/$E17)</f>
        <v>-1123.6699999999996</v>
      </c>
      <c r="S17" s="48">
        <f>S$14-($B$12/$E17)</f>
        <v>-873.66999999999962</v>
      </c>
      <c r="T17" s="48">
        <f t="shared" si="3"/>
        <v>-623.66999999999962</v>
      </c>
      <c r="U17" s="48">
        <f t="shared" si="3"/>
        <v>-373.66999999999962</v>
      </c>
      <c r="V17" s="48">
        <f>V$14-($B$12/$E17)</f>
        <v>-123.66999999999962</v>
      </c>
      <c r="W17" s="48">
        <f t="shared" si="3"/>
        <v>126.33000000000038</v>
      </c>
      <c r="X17" s="48">
        <f t="shared" si="3"/>
        <v>376.33000000000038</v>
      </c>
      <c r="Y17" s="48">
        <f t="shared" si="3"/>
        <v>626.33000000000038</v>
      </c>
      <c r="Z17" s="48">
        <f t="shared" si="3"/>
        <v>876.33000000000038</v>
      </c>
    </row>
    <row r="18" spans="1:26" ht="15" thickBot="1" x14ac:dyDescent="0.35">
      <c r="A18" s="26" t="s">
        <v>21</v>
      </c>
      <c r="B18" s="27">
        <f>$B$4</f>
        <v>3800</v>
      </c>
      <c r="C18" s="28"/>
      <c r="D18" s="53"/>
      <c r="E18" s="47">
        <f>E17+0.5</f>
        <v>12.5</v>
      </c>
      <c r="F18" s="54">
        <f t="shared" si="2"/>
        <v>-1532.63</v>
      </c>
      <c r="G18" s="55">
        <f t="shared" si="2"/>
        <v>-1282.6300000000001</v>
      </c>
      <c r="H18" s="55">
        <f t="shared" si="2"/>
        <v>-1032.6300000000001</v>
      </c>
      <c r="I18" s="56">
        <f t="shared" si="2"/>
        <v>-782.63000000000011</v>
      </c>
      <c r="J18" s="56">
        <f t="shared" si="2"/>
        <v>-532.63000000000011</v>
      </c>
      <c r="K18" s="56">
        <f t="shared" si="2"/>
        <v>-282.63000000000011</v>
      </c>
      <c r="L18" s="56">
        <f t="shared" si="2"/>
        <v>-32.630000000000109</v>
      </c>
      <c r="M18" s="56">
        <f t="shared" si="2"/>
        <v>217.36999999999989</v>
      </c>
      <c r="N18" s="57">
        <f t="shared" si="2"/>
        <v>467.36999999999989</v>
      </c>
      <c r="P18" s="53"/>
      <c r="Q18" s="47">
        <f>Q17+0.5</f>
        <v>12.5</v>
      </c>
      <c r="R18" s="48">
        <f>R$14-($B$12/$E18)</f>
        <v>-978.17479999999978</v>
      </c>
      <c r="S18" s="48">
        <f t="shared" si="3"/>
        <v>-728.17479999999978</v>
      </c>
      <c r="T18" s="48">
        <f t="shared" si="3"/>
        <v>-478.17479999999978</v>
      </c>
      <c r="U18" s="48">
        <f t="shared" si="3"/>
        <v>-228.17479999999978</v>
      </c>
      <c r="V18" s="48">
        <f t="shared" si="3"/>
        <v>21.825200000000223</v>
      </c>
      <c r="W18" s="48">
        <f t="shared" si="3"/>
        <v>271.82520000000022</v>
      </c>
      <c r="X18" s="48">
        <f t="shared" si="3"/>
        <v>521.82520000000022</v>
      </c>
      <c r="Y18" s="48">
        <f t="shared" si="3"/>
        <v>771.82520000000022</v>
      </c>
      <c r="Z18" s="48">
        <f t="shared" si="3"/>
        <v>1021.8252000000002</v>
      </c>
    </row>
    <row r="19" spans="1:26" ht="15" thickBot="1" x14ac:dyDescent="0.35">
      <c r="A19" s="59" t="s">
        <v>22</v>
      </c>
      <c r="B19" s="27">
        <f>D4</f>
        <v>286.29000000000002</v>
      </c>
      <c r="C19" s="28"/>
      <c r="D19" s="60"/>
      <c r="E19" s="47">
        <f>E18+0.5</f>
        <v>13</v>
      </c>
      <c r="F19" s="61">
        <f t="shared" si="2"/>
        <v>-1377.0015384615385</v>
      </c>
      <c r="G19" s="62">
        <f t="shared" si="2"/>
        <v>-1127.0015384615385</v>
      </c>
      <c r="H19" s="63">
        <f t="shared" si="2"/>
        <v>-877.00153846153853</v>
      </c>
      <c r="I19" s="63">
        <f t="shared" si="2"/>
        <v>-627.00153846153853</v>
      </c>
      <c r="J19" s="63">
        <f t="shared" si="2"/>
        <v>-377.00153846153853</v>
      </c>
      <c r="K19" s="63">
        <f t="shared" si="2"/>
        <v>-127.00153846153853</v>
      </c>
      <c r="L19" s="63">
        <f t="shared" si="2"/>
        <v>122.99846153846147</v>
      </c>
      <c r="M19" s="63">
        <f t="shared" si="2"/>
        <v>372.99846153846147</v>
      </c>
      <c r="N19" s="64">
        <f>N$14-($B$14/$E19)</f>
        <v>622.99846153846147</v>
      </c>
      <c r="P19" s="60"/>
      <c r="Q19" s="47">
        <f>Q18+0.5</f>
        <v>13</v>
      </c>
      <c r="R19" s="48">
        <f>R$14-($B$12/$E19)</f>
        <v>-843.87153846153842</v>
      </c>
      <c r="S19" s="48">
        <f>S$14-($B$12/$E19)</f>
        <v>-593.87153846153842</v>
      </c>
      <c r="T19" s="48">
        <f t="shared" si="3"/>
        <v>-343.87153846153842</v>
      </c>
      <c r="U19" s="48">
        <f t="shared" si="3"/>
        <v>-93.871538461538421</v>
      </c>
      <c r="V19" s="48">
        <f t="shared" si="3"/>
        <v>156.12846153846158</v>
      </c>
      <c r="W19" s="48">
        <f t="shared" si="3"/>
        <v>406.12846153846158</v>
      </c>
      <c r="X19" s="48">
        <f t="shared" si="3"/>
        <v>656.12846153846158</v>
      </c>
      <c r="Y19" s="48">
        <f t="shared" si="3"/>
        <v>906.12846153846158</v>
      </c>
      <c r="Z19" s="48">
        <f t="shared" si="3"/>
        <v>1156.1284615384616</v>
      </c>
    </row>
    <row r="20" spans="1:26" x14ac:dyDescent="0.3">
      <c r="A20" s="65" t="s">
        <v>23</v>
      </c>
      <c r="B20" s="39">
        <f>B18-B19</f>
        <v>3513.71</v>
      </c>
      <c r="C20" s="28"/>
      <c r="D20" s="66"/>
      <c r="E20" s="67"/>
      <c r="F20" s="68"/>
      <c r="G20" s="68"/>
      <c r="H20" s="68"/>
      <c r="I20" s="68"/>
      <c r="J20" s="68"/>
      <c r="K20" s="68"/>
      <c r="L20" s="68"/>
      <c r="P20" s="66"/>
      <c r="Q20" s="67"/>
      <c r="R20" s="68"/>
      <c r="S20" s="68"/>
      <c r="T20" s="68"/>
      <c r="U20" s="68"/>
      <c r="V20" s="68"/>
      <c r="W20" s="68"/>
      <c r="X20" s="68"/>
    </row>
    <row r="21" spans="1:26" x14ac:dyDescent="0.3">
      <c r="A21" s="65"/>
      <c r="B21" s="40"/>
      <c r="C21" s="28"/>
      <c r="D21" s="66"/>
      <c r="E21" s="67"/>
      <c r="F21" s="68"/>
      <c r="G21" s="68"/>
      <c r="H21" s="68"/>
      <c r="I21" s="68"/>
      <c r="J21" s="68"/>
      <c r="K21" s="68"/>
      <c r="L21" s="68"/>
      <c r="P21" s="66"/>
      <c r="Q21" s="67"/>
      <c r="R21" s="68"/>
      <c r="S21" s="68"/>
      <c r="T21" s="68"/>
      <c r="U21" s="68"/>
      <c r="V21" s="68"/>
      <c r="W21" s="68"/>
      <c r="X21" s="68"/>
    </row>
    <row r="22" spans="1:26" x14ac:dyDescent="0.3">
      <c r="A22" s="65"/>
      <c r="B22" s="40"/>
      <c r="C22" s="28"/>
      <c r="D22" s="66"/>
      <c r="E22" s="67"/>
      <c r="F22" s="68"/>
      <c r="G22" s="68"/>
      <c r="H22" s="68"/>
      <c r="I22" s="68"/>
      <c r="J22" s="68"/>
      <c r="K22" s="68"/>
      <c r="L22" s="68"/>
      <c r="P22" s="66"/>
      <c r="Q22" s="67"/>
      <c r="R22" s="68"/>
      <c r="S22" s="68"/>
      <c r="T22" s="68"/>
      <c r="U22" s="68"/>
      <c r="V22" s="68"/>
      <c r="W22" s="68"/>
      <c r="X22" s="68"/>
    </row>
    <row r="23" spans="1:26" ht="15" thickBot="1" x14ac:dyDescent="0.35">
      <c r="A23" s="69"/>
      <c r="B23" s="69"/>
      <c r="C23" s="9"/>
      <c r="D23" s="66"/>
      <c r="E23" s="67"/>
      <c r="F23" s="68"/>
      <c r="G23" s="68"/>
      <c r="H23" s="68"/>
      <c r="I23" s="68"/>
      <c r="J23" s="68"/>
      <c r="K23" s="68"/>
      <c r="L23" s="68"/>
      <c r="P23" s="66"/>
      <c r="Q23" s="67"/>
      <c r="R23" s="68"/>
      <c r="S23" s="68"/>
      <c r="T23" s="68"/>
      <c r="U23" s="68"/>
      <c r="V23" s="68"/>
      <c r="W23" s="68"/>
      <c r="X23" s="68"/>
    </row>
    <row r="24" spans="1:26" ht="15" thickBot="1" x14ac:dyDescent="0.35">
      <c r="A24" s="70" t="s">
        <v>24</v>
      </c>
      <c r="B24" s="71"/>
      <c r="C24" s="21"/>
      <c r="D24" s="34" t="s">
        <v>25</v>
      </c>
      <c r="E24" s="72"/>
      <c r="F24" s="72"/>
      <c r="G24" s="72"/>
      <c r="H24" s="72"/>
      <c r="I24" s="72"/>
      <c r="J24" s="72"/>
      <c r="K24" s="72"/>
      <c r="L24" s="72"/>
      <c r="M24" s="72"/>
      <c r="N24" s="35"/>
      <c r="P24" s="34" t="s">
        <v>26</v>
      </c>
      <c r="Q24" s="72"/>
      <c r="R24" s="72"/>
      <c r="S24" s="72"/>
      <c r="T24" s="72"/>
      <c r="U24" s="72"/>
      <c r="V24" s="72"/>
      <c r="W24" s="72"/>
      <c r="X24" s="72"/>
      <c r="Y24" s="72"/>
      <c r="Z24" s="35"/>
    </row>
    <row r="25" spans="1:26" ht="15" thickBot="1" x14ac:dyDescent="0.35">
      <c r="A25" s="26" t="s">
        <v>13</v>
      </c>
      <c r="B25" s="27">
        <f>'Crop Comparison'!E28</f>
        <v>12810.346424583331</v>
      </c>
      <c r="C25" s="28"/>
      <c r="D25" s="29"/>
      <c r="E25" s="30"/>
      <c r="F25" s="31"/>
      <c r="G25" s="32"/>
      <c r="H25" s="31"/>
      <c r="I25" s="31"/>
      <c r="J25" s="31" t="s">
        <v>14</v>
      </c>
      <c r="K25" s="33"/>
      <c r="L25" s="31"/>
      <c r="M25" s="33"/>
      <c r="N25" s="31"/>
      <c r="P25" s="29"/>
      <c r="Q25" s="30"/>
      <c r="R25" s="31"/>
      <c r="S25" s="32"/>
      <c r="T25" s="31"/>
      <c r="U25" s="31"/>
      <c r="V25" s="31" t="s">
        <v>14</v>
      </c>
      <c r="W25" s="33"/>
      <c r="X25" s="31"/>
      <c r="Y25" s="33"/>
      <c r="Z25" s="31"/>
    </row>
    <row r="26" spans="1:26" ht="15" thickBot="1" x14ac:dyDescent="0.35">
      <c r="A26" s="26" t="s">
        <v>15</v>
      </c>
      <c r="B26" s="27">
        <f>'Crop Comparison'!E30</f>
        <v>5934.62</v>
      </c>
      <c r="C26" s="28"/>
      <c r="D26" s="34" t="s">
        <v>16</v>
      </c>
      <c r="E26" s="35"/>
      <c r="F26" s="73">
        <f>G26-200</f>
        <v>9200</v>
      </c>
      <c r="G26" s="73">
        <f>H26-200</f>
        <v>9400</v>
      </c>
      <c r="H26" s="73">
        <f>I26-200</f>
        <v>9600</v>
      </c>
      <c r="I26" s="74">
        <f>J26-200</f>
        <v>9800</v>
      </c>
      <c r="J26" s="75">
        <f>B31</f>
        <v>10000</v>
      </c>
      <c r="K26" s="74">
        <f>J26+200</f>
        <v>10200</v>
      </c>
      <c r="L26" s="74">
        <f>K26+200</f>
        <v>10400</v>
      </c>
      <c r="M26" s="74">
        <f>L26+200</f>
        <v>10600</v>
      </c>
      <c r="N26" s="74">
        <f>M26+200</f>
        <v>10800</v>
      </c>
      <c r="P26" s="34" t="s">
        <v>16</v>
      </c>
      <c r="Q26" s="35"/>
      <c r="R26" s="73">
        <f>S26-200</f>
        <v>9200</v>
      </c>
      <c r="S26" s="73">
        <f>T26-200</f>
        <v>9400</v>
      </c>
      <c r="T26" s="73">
        <f>U26-200</f>
        <v>9600</v>
      </c>
      <c r="U26" s="74">
        <f>V26-200</f>
        <v>9800</v>
      </c>
      <c r="V26" s="75">
        <f>J26</f>
        <v>10000</v>
      </c>
      <c r="W26" s="74">
        <f>V26+200</f>
        <v>10200</v>
      </c>
      <c r="X26" s="74">
        <f>W26+200</f>
        <v>10400</v>
      </c>
      <c r="Y26" s="74">
        <f>X26+200</f>
        <v>10600</v>
      </c>
      <c r="Z26" s="74">
        <f>Y26+200</f>
        <v>10800</v>
      </c>
    </row>
    <row r="27" spans="1:26" ht="15" thickBot="1" x14ac:dyDescent="0.35">
      <c r="A27" s="38" t="s">
        <v>17</v>
      </c>
      <c r="B27" s="39">
        <f>B26+B25</f>
        <v>18744.96642458333</v>
      </c>
      <c r="C27" s="40"/>
      <c r="D27" s="41" t="s">
        <v>18</v>
      </c>
      <c r="E27" s="42"/>
      <c r="F27" s="76">
        <f t="shared" ref="F27:N27" si="4">F26-$B$32</f>
        <v>8754.4500000000007</v>
      </c>
      <c r="G27" s="76">
        <f t="shared" si="4"/>
        <v>8954.4500000000007</v>
      </c>
      <c r="H27" s="76">
        <f t="shared" si="4"/>
        <v>9154.4500000000007</v>
      </c>
      <c r="I27" s="76">
        <f t="shared" si="4"/>
        <v>9354.4500000000007</v>
      </c>
      <c r="J27" s="77">
        <f t="shared" si="4"/>
        <v>9554.4500000000007</v>
      </c>
      <c r="K27" s="76">
        <f t="shared" si="4"/>
        <v>9754.4500000000007</v>
      </c>
      <c r="L27" s="76">
        <f t="shared" si="4"/>
        <v>9954.4500000000007</v>
      </c>
      <c r="M27" s="76">
        <f t="shared" si="4"/>
        <v>10154.450000000001</v>
      </c>
      <c r="N27" s="76">
        <f t="shared" si="4"/>
        <v>10354.450000000001</v>
      </c>
      <c r="P27" s="41" t="s">
        <v>18</v>
      </c>
      <c r="Q27" s="42"/>
      <c r="R27" s="76">
        <f t="shared" ref="R27:Z27" si="5">R26-$B$32</f>
        <v>8754.4500000000007</v>
      </c>
      <c r="S27" s="76">
        <f t="shared" si="5"/>
        <v>8954.4500000000007</v>
      </c>
      <c r="T27" s="76">
        <f t="shared" si="5"/>
        <v>9154.4500000000007</v>
      </c>
      <c r="U27" s="76">
        <f t="shared" si="5"/>
        <v>9354.4500000000007</v>
      </c>
      <c r="V27" s="77">
        <f t="shared" si="5"/>
        <v>9554.4500000000007</v>
      </c>
      <c r="W27" s="76">
        <f t="shared" si="5"/>
        <v>9754.4500000000007</v>
      </c>
      <c r="X27" s="76">
        <f t="shared" si="5"/>
        <v>9954.4500000000007</v>
      </c>
      <c r="Y27" s="76">
        <f t="shared" si="5"/>
        <v>10154.450000000001</v>
      </c>
      <c r="Z27" s="76">
        <f t="shared" si="5"/>
        <v>10354.450000000001</v>
      </c>
    </row>
    <row r="28" spans="1:26" ht="15" thickBot="1" x14ac:dyDescent="0.35">
      <c r="A28" s="26"/>
      <c r="B28" s="28"/>
      <c r="C28" s="28"/>
      <c r="D28" s="46" t="s">
        <v>19</v>
      </c>
      <c r="E28" s="47">
        <f>E29-0.25</f>
        <v>1.5</v>
      </c>
      <c r="F28" s="48">
        <f t="shared" ref="F28:M32" si="6">F$27-($B$27/$E28)</f>
        <v>-3742.1942830555527</v>
      </c>
      <c r="G28" s="48">
        <f t="shared" si="6"/>
        <v>-3542.1942830555527</v>
      </c>
      <c r="H28" s="48">
        <f t="shared" si="6"/>
        <v>-3342.1942830555527</v>
      </c>
      <c r="I28" s="48">
        <f t="shared" si="6"/>
        <v>-3142.1942830555527</v>
      </c>
      <c r="J28" s="48">
        <f t="shared" si="6"/>
        <v>-2942.1942830555527</v>
      </c>
      <c r="K28" s="48">
        <f t="shared" si="6"/>
        <v>-2742.1942830555527</v>
      </c>
      <c r="L28" s="48">
        <f t="shared" si="6"/>
        <v>-2542.1942830555527</v>
      </c>
      <c r="M28" s="48">
        <f t="shared" si="6"/>
        <v>-2342.1942830555527</v>
      </c>
      <c r="N28" s="48">
        <f>N$27-($B$27/$E28)</f>
        <v>-2142.1942830555527</v>
      </c>
      <c r="P28" s="46" t="s">
        <v>19</v>
      </c>
      <c r="Q28" s="47">
        <f>Q29-0.25</f>
        <v>1.5</v>
      </c>
      <c r="R28" s="48">
        <f t="shared" ref="R28:Y32" si="7">R$27-($B$25/$E28)</f>
        <v>214.21905027777939</v>
      </c>
      <c r="S28" s="48">
        <f t="shared" si="7"/>
        <v>414.21905027777939</v>
      </c>
      <c r="T28" s="48">
        <f t="shared" si="7"/>
        <v>614.21905027777939</v>
      </c>
      <c r="U28" s="48">
        <f t="shared" si="7"/>
        <v>814.21905027777939</v>
      </c>
      <c r="V28" s="48">
        <f t="shared" si="7"/>
        <v>1014.2190502777794</v>
      </c>
      <c r="W28" s="48">
        <f t="shared" si="7"/>
        <v>1214.2190502777794</v>
      </c>
      <c r="X28" s="48">
        <f t="shared" si="7"/>
        <v>1414.2190502777794</v>
      </c>
      <c r="Y28" s="48">
        <f t="shared" si="7"/>
        <v>1614.2190502777794</v>
      </c>
      <c r="Z28" s="48">
        <f>Z$27-($B$25/$E28)</f>
        <v>1814.2190502777794</v>
      </c>
    </row>
    <row r="29" spans="1:26" ht="15" thickBot="1" x14ac:dyDescent="0.35">
      <c r="A29" s="26" t="s">
        <v>20</v>
      </c>
      <c r="B29" s="52">
        <v>2</v>
      </c>
      <c r="C29" s="28"/>
      <c r="D29" s="53"/>
      <c r="E29" s="47">
        <f>E30-0.25</f>
        <v>1.75</v>
      </c>
      <c r="F29" s="48">
        <f t="shared" si="6"/>
        <v>-1956.9593854761879</v>
      </c>
      <c r="G29" s="48">
        <f t="shared" si="6"/>
        <v>-1756.9593854761879</v>
      </c>
      <c r="H29" s="48">
        <f t="shared" si="6"/>
        <v>-1556.9593854761879</v>
      </c>
      <c r="I29" s="48">
        <f t="shared" si="6"/>
        <v>-1356.9593854761879</v>
      </c>
      <c r="J29" s="48">
        <f t="shared" si="6"/>
        <v>-1156.9593854761879</v>
      </c>
      <c r="K29" s="48">
        <f t="shared" si="6"/>
        <v>-956.95938547618789</v>
      </c>
      <c r="L29" s="48">
        <f t="shared" si="6"/>
        <v>-756.95938547618789</v>
      </c>
      <c r="M29" s="48">
        <f t="shared" si="6"/>
        <v>-556.95938547618789</v>
      </c>
      <c r="N29" s="48">
        <f>N$27-($B$27/$E29)</f>
        <v>-356.95938547618789</v>
      </c>
      <c r="P29" s="53"/>
      <c r="Q29" s="47">
        <f>Q30-0.25</f>
        <v>1.75</v>
      </c>
      <c r="R29" s="48">
        <f t="shared" si="7"/>
        <v>1434.25204309524</v>
      </c>
      <c r="S29" s="48">
        <f t="shared" si="7"/>
        <v>1634.25204309524</v>
      </c>
      <c r="T29" s="48">
        <f t="shared" si="7"/>
        <v>1834.25204309524</v>
      </c>
      <c r="U29" s="48">
        <f t="shared" si="7"/>
        <v>2034.25204309524</v>
      </c>
      <c r="V29" s="48">
        <f t="shared" si="7"/>
        <v>2234.25204309524</v>
      </c>
      <c r="W29" s="48">
        <f t="shared" si="7"/>
        <v>2434.25204309524</v>
      </c>
      <c r="X29" s="48">
        <f t="shared" si="7"/>
        <v>2634.25204309524</v>
      </c>
      <c r="Y29" s="48">
        <f t="shared" si="7"/>
        <v>2834.25204309524</v>
      </c>
      <c r="Z29" s="48">
        <f>Z$27-($B$25/$E29)</f>
        <v>3034.25204309524</v>
      </c>
    </row>
    <row r="30" spans="1:26" ht="15" thickBot="1" x14ac:dyDescent="0.35">
      <c r="A30" s="26"/>
      <c r="B30" s="78"/>
      <c r="C30" s="28"/>
      <c r="D30" s="53"/>
      <c r="E30" s="58">
        <f>B29</f>
        <v>2</v>
      </c>
      <c r="F30" s="48">
        <f t="shared" si="6"/>
        <v>-618.03321229166431</v>
      </c>
      <c r="G30" s="48">
        <f t="shared" si="6"/>
        <v>-418.03321229166431</v>
      </c>
      <c r="H30" s="48">
        <f t="shared" si="6"/>
        <v>-218.03321229166431</v>
      </c>
      <c r="I30" s="48">
        <f t="shared" si="6"/>
        <v>-18.033212291664313</v>
      </c>
      <c r="J30" s="48">
        <f t="shared" si="6"/>
        <v>181.96678770833569</v>
      </c>
      <c r="K30" s="48">
        <f t="shared" si="6"/>
        <v>381.96678770833569</v>
      </c>
      <c r="L30" s="48">
        <f t="shared" si="6"/>
        <v>581.96678770833569</v>
      </c>
      <c r="M30" s="48">
        <f t="shared" si="6"/>
        <v>781.96678770833569</v>
      </c>
      <c r="N30" s="48">
        <f>N$27-($B$27/$E30)</f>
        <v>981.96678770833569</v>
      </c>
      <c r="P30" s="53"/>
      <c r="Q30" s="58">
        <f>E30</f>
        <v>2</v>
      </c>
      <c r="R30" s="48">
        <f t="shared" si="7"/>
        <v>2349.2767877083352</v>
      </c>
      <c r="S30" s="48">
        <f>S$27-($B$25/$E30)</f>
        <v>2549.2767877083352</v>
      </c>
      <c r="T30" s="48">
        <f t="shared" si="7"/>
        <v>2749.2767877083352</v>
      </c>
      <c r="U30" s="48">
        <f t="shared" si="7"/>
        <v>2949.2767877083352</v>
      </c>
      <c r="V30" s="48">
        <f t="shared" si="7"/>
        <v>3149.2767877083352</v>
      </c>
      <c r="W30" s="48">
        <f t="shared" si="7"/>
        <v>3349.2767877083352</v>
      </c>
      <c r="X30" s="48">
        <f t="shared" si="7"/>
        <v>3549.2767877083352</v>
      </c>
      <c r="Y30" s="48">
        <f t="shared" si="7"/>
        <v>3749.2767877083352</v>
      </c>
      <c r="Z30" s="48">
        <f>Z$27-($B$25/$E30)</f>
        <v>3949.2767877083352</v>
      </c>
    </row>
    <row r="31" spans="1:26" ht="15" thickBot="1" x14ac:dyDescent="0.35">
      <c r="A31" s="26" t="s">
        <v>27</v>
      </c>
      <c r="B31" s="27">
        <f>B5</f>
        <v>10000</v>
      </c>
      <c r="C31" s="28"/>
      <c r="D31" s="53"/>
      <c r="E31" s="47">
        <f>E30+0.25</f>
        <v>2.25</v>
      </c>
      <c r="F31" s="48">
        <f t="shared" si="6"/>
        <v>423.35381129629786</v>
      </c>
      <c r="G31" s="48">
        <f t="shared" si="6"/>
        <v>623.35381129629786</v>
      </c>
      <c r="H31" s="48">
        <f t="shared" si="6"/>
        <v>823.35381129629786</v>
      </c>
      <c r="I31" s="48">
        <f t="shared" si="6"/>
        <v>1023.3538112962979</v>
      </c>
      <c r="J31" s="48">
        <f t="shared" si="6"/>
        <v>1223.3538112962979</v>
      </c>
      <c r="K31" s="48">
        <f t="shared" si="6"/>
        <v>1423.3538112962979</v>
      </c>
      <c r="L31" s="48">
        <f t="shared" si="6"/>
        <v>1623.3538112962979</v>
      </c>
      <c r="M31" s="48">
        <f t="shared" si="6"/>
        <v>1823.3538112962979</v>
      </c>
      <c r="N31" s="48">
        <f>N$27-($B$27/$E31)</f>
        <v>2023.3538112962979</v>
      </c>
      <c r="P31" s="53"/>
      <c r="Q31" s="47">
        <f>Q30+0.25</f>
        <v>2.25</v>
      </c>
      <c r="R31" s="48">
        <f t="shared" si="7"/>
        <v>3060.9627001851868</v>
      </c>
      <c r="S31" s="48">
        <f t="shared" si="7"/>
        <v>3260.9627001851868</v>
      </c>
      <c r="T31" s="48">
        <f t="shared" si="7"/>
        <v>3460.9627001851868</v>
      </c>
      <c r="U31" s="48">
        <f t="shared" si="7"/>
        <v>3660.9627001851868</v>
      </c>
      <c r="V31" s="48">
        <f t="shared" si="7"/>
        <v>3860.9627001851868</v>
      </c>
      <c r="W31" s="48">
        <f t="shared" si="7"/>
        <v>4060.9627001851868</v>
      </c>
      <c r="X31" s="48">
        <f t="shared" si="7"/>
        <v>4260.9627001851868</v>
      </c>
      <c r="Y31" s="48">
        <f t="shared" si="7"/>
        <v>4460.9627001851868</v>
      </c>
      <c r="Z31" s="48">
        <f>Z$27-($B$25/$E31)</f>
        <v>4660.9627001851868</v>
      </c>
    </row>
    <row r="32" spans="1:26" ht="15" thickBot="1" x14ac:dyDescent="0.35">
      <c r="A32" s="59" t="s">
        <v>22</v>
      </c>
      <c r="B32" s="27">
        <f>D5</f>
        <v>445.55</v>
      </c>
      <c r="C32" s="28"/>
      <c r="D32" s="60"/>
      <c r="E32" s="47">
        <f>E31+0.25</f>
        <v>2.5</v>
      </c>
      <c r="F32" s="48">
        <f t="shared" si="6"/>
        <v>1256.4634301666683</v>
      </c>
      <c r="G32" s="48">
        <f t="shared" si="6"/>
        <v>1456.4634301666683</v>
      </c>
      <c r="H32" s="48">
        <f t="shared" si="6"/>
        <v>1656.4634301666683</v>
      </c>
      <c r="I32" s="48">
        <f t="shared" si="6"/>
        <v>1856.4634301666683</v>
      </c>
      <c r="J32" s="48">
        <f t="shared" si="6"/>
        <v>2056.4634301666683</v>
      </c>
      <c r="K32" s="48">
        <f t="shared" si="6"/>
        <v>2256.4634301666683</v>
      </c>
      <c r="L32" s="48">
        <f t="shared" si="6"/>
        <v>2456.4634301666683</v>
      </c>
      <c r="M32" s="48">
        <f t="shared" si="6"/>
        <v>2656.4634301666683</v>
      </c>
      <c r="N32" s="48">
        <f>N$27-($B$27/$E32)</f>
        <v>2856.4634301666683</v>
      </c>
      <c r="P32" s="60"/>
      <c r="Q32" s="47">
        <f>Q31+0.25</f>
        <v>2.5</v>
      </c>
      <c r="R32" s="48">
        <f t="shared" si="7"/>
        <v>3630.3114301666683</v>
      </c>
      <c r="S32" s="48">
        <f t="shared" si="7"/>
        <v>3830.3114301666683</v>
      </c>
      <c r="T32" s="48">
        <f t="shared" si="7"/>
        <v>4030.3114301666683</v>
      </c>
      <c r="U32" s="48">
        <f t="shared" si="7"/>
        <v>4230.3114301666683</v>
      </c>
      <c r="V32" s="48">
        <f t="shared" si="7"/>
        <v>4430.3114301666683</v>
      </c>
      <c r="W32" s="48">
        <f t="shared" si="7"/>
        <v>4630.3114301666683</v>
      </c>
      <c r="X32" s="48">
        <f t="shared" si="7"/>
        <v>4830.3114301666683</v>
      </c>
      <c r="Y32" s="48">
        <f t="shared" si="7"/>
        <v>5030.3114301666683</v>
      </c>
      <c r="Z32" s="48">
        <f>Z$27-($B$25/$E32)</f>
        <v>5230.3114301666683</v>
      </c>
    </row>
    <row r="33" spans="1:26" x14ac:dyDescent="0.3">
      <c r="A33" s="65" t="s">
        <v>23</v>
      </c>
      <c r="B33" s="39">
        <f>B31-B32</f>
        <v>9554.4500000000007</v>
      </c>
      <c r="C33" s="28"/>
      <c r="D33" s="66"/>
      <c r="E33" s="67"/>
      <c r="F33" s="68"/>
      <c r="G33" s="68"/>
      <c r="H33" s="68"/>
      <c r="I33" s="68"/>
      <c r="J33" s="68"/>
      <c r="K33" s="68"/>
      <c r="L33" s="68"/>
      <c r="P33" s="66"/>
      <c r="Q33" s="67"/>
      <c r="R33" s="68"/>
      <c r="S33" s="68"/>
      <c r="T33" s="68"/>
      <c r="U33" s="68"/>
      <c r="V33" s="68"/>
      <c r="W33" s="68"/>
      <c r="X33" s="68"/>
    </row>
    <row r="34" spans="1:26" x14ac:dyDescent="0.3">
      <c r="A34" s="65"/>
      <c r="B34" s="40"/>
      <c r="C34" s="28"/>
      <c r="D34" s="66"/>
      <c r="E34" s="67"/>
      <c r="F34" s="68"/>
      <c r="G34" s="68"/>
      <c r="H34" s="68"/>
      <c r="I34" s="68"/>
      <c r="J34" s="68"/>
      <c r="K34" s="68"/>
      <c r="L34" s="68"/>
      <c r="P34" s="66"/>
      <c r="Q34" s="67"/>
      <c r="R34" s="68"/>
      <c r="S34" s="68"/>
      <c r="T34" s="68"/>
      <c r="U34" s="68"/>
      <c r="V34" s="68"/>
      <c r="W34" s="68"/>
      <c r="X34" s="68"/>
    </row>
    <row r="35" spans="1:26" x14ac:dyDescent="0.3">
      <c r="A35" s="9"/>
      <c r="B35" s="9"/>
      <c r="C35" s="9"/>
      <c r="D35" s="66"/>
      <c r="E35" s="67"/>
      <c r="F35" s="68"/>
      <c r="G35" s="68"/>
      <c r="H35" s="68"/>
      <c r="I35" s="68"/>
      <c r="J35" s="68"/>
      <c r="K35" s="68"/>
      <c r="L35" s="68"/>
      <c r="P35" s="66"/>
      <c r="Q35" s="67"/>
      <c r="R35" s="68"/>
      <c r="S35" s="68"/>
      <c r="T35" s="68"/>
      <c r="U35" s="68"/>
      <c r="V35" s="68"/>
      <c r="W35" s="68"/>
      <c r="X35" s="68"/>
    </row>
    <row r="36" spans="1:26" ht="15" thickBot="1" x14ac:dyDescent="0.35">
      <c r="A36" s="69"/>
      <c r="B36" s="69"/>
      <c r="C36" s="9"/>
    </row>
    <row r="37" spans="1:26" ht="15" thickBot="1" x14ac:dyDescent="0.35">
      <c r="A37" s="70" t="s">
        <v>28</v>
      </c>
      <c r="B37" s="71"/>
      <c r="C37" s="21"/>
      <c r="D37" s="34" t="s">
        <v>29</v>
      </c>
      <c r="E37" s="72"/>
      <c r="F37" s="72"/>
      <c r="G37" s="72"/>
      <c r="H37" s="72"/>
      <c r="I37" s="72"/>
      <c r="J37" s="72"/>
      <c r="K37" s="72"/>
      <c r="L37" s="72"/>
      <c r="M37" s="72"/>
      <c r="N37" s="35"/>
      <c r="P37" s="34" t="s">
        <v>30</v>
      </c>
      <c r="Q37" s="72"/>
      <c r="R37" s="72"/>
      <c r="S37" s="72"/>
      <c r="T37" s="72"/>
      <c r="U37" s="72"/>
      <c r="V37" s="72"/>
      <c r="W37" s="72"/>
      <c r="X37" s="72"/>
      <c r="Y37" s="72"/>
      <c r="Z37" s="35"/>
    </row>
    <row r="38" spans="1:26" ht="15" thickBot="1" x14ac:dyDescent="0.35">
      <c r="A38" s="26" t="s">
        <v>13</v>
      </c>
      <c r="B38" s="27">
        <f>'Crop Comparison'!C28</f>
        <v>25877.23</v>
      </c>
      <c r="C38" s="79"/>
      <c r="D38" s="29"/>
      <c r="E38" s="30"/>
      <c r="F38" s="31"/>
      <c r="G38" s="32"/>
      <c r="H38" s="31"/>
      <c r="I38" s="31"/>
      <c r="J38" s="31" t="s">
        <v>31</v>
      </c>
      <c r="K38" s="33"/>
      <c r="L38" s="31"/>
      <c r="M38" s="33"/>
      <c r="N38" s="31"/>
      <c r="P38" s="29"/>
      <c r="Q38" s="30"/>
      <c r="R38" s="31"/>
      <c r="S38" s="32"/>
      <c r="T38" s="31"/>
      <c r="U38" s="31"/>
      <c r="V38" s="31" t="s">
        <v>31</v>
      </c>
      <c r="W38" s="33"/>
      <c r="X38" s="31"/>
      <c r="Y38" s="33"/>
      <c r="Z38" s="31"/>
    </row>
    <row r="39" spans="1:26" ht="15" thickBot="1" x14ac:dyDescent="0.35">
      <c r="A39" s="26" t="s">
        <v>15</v>
      </c>
      <c r="B39" s="27">
        <f>'Crop Comparison'!C30</f>
        <v>6022.34</v>
      </c>
      <c r="C39" s="79"/>
      <c r="D39" s="34" t="s">
        <v>16</v>
      </c>
      <c r="E39" s="35"/>
      <c r="F39" s="36">
        <f>G39-200</f>
        <v>7100</v>
      </c>
      <c r="G39" s="36">
        <f>H39-200</f>
        <v>7300</v>
      </c>
      <c r="H39" s="36">
        <f>I39-200</f>
        <v>7500</v>
      </c>
      <c r="I39" s="36">
        <f>J39-200</f>
        <v>7700</v>
      </c>
      <c r="J39" s="37">
        <f>B44</f>
        <v>7900</v>
      </c>
      <c r="K39" s="36">
        <f>J39+200</f>
        <v>8100</v>
      </c>
      <c r="L39" s="36">
        <f>K39+200</f>
        <v>8300</v>
      </c>
      <c r="M39" s="36">
        <f>L39+200</f>
        <v>8500</v>
      </c>
      <c r="N39" s="36">
        <f>M39+200</f>
        <v>8700</v>
      </c>
      <c r="P39" s="34" t="s">
        <v>16</v>
      </c>
      <c r="Q39" s="35"/>
      <c r="R39" s="36">
        <f>S39-200</f>
        <v>7100</v>
      </c>
      <c r="S39" s="36">
        <f>T39-200</f>
        <v>7300</v>
      </c>
      <c r="T39" s="36">
        <f>U39-200</f>
        <v>7500</v>
      </c>
      <c r="U39" s="36">
        <f>V39-200</f>
        <v>7700</v>
      </c>
      <c r="V39" s="31">
        <f>J39</f>
        <v>7900</v>
      </c>
      <c r="W39" s="36">
        <f>V39+200</f>
        <v>8100</v>
      </c>
      <c r="X39" s="36">
        <f>W39+200</f>
        <v>8300</v>
      </c>
      <c r="Y39" s="36">
        <f>X39+200</f>
        <v>8500</v>
      </c>
      <c r="Z39" s="36">
        <f>Y39+200</f>
        <v>8700</v>
      </c>
    </row>
    <row r="40" spans="1:26" ht="15" thickBot="1" x14ac:dyDescent="0.35">
      <c r="A40" s="38" t="s">
        <v>17</v>
      </c>
      <c r="B40" s="39">
        <f>B39+B38</f>
        <v>31899.57</v>
      </c>
      <c r="C40" s="8"/>
      <c r="D40" s="41" t="s">
        <v>18</v>
      </c>
      <c r="E40" s="42"/>
      <c r="F40" s="80">
        <f t="shared" ref="F40:N40" si="8">F39-$B$45</f>
        <v>6907.59</v>
      </c>
      <c r="G40" s="43">
        <f t="shared" si="8"/>
        <v>7107.59</v>
      </c>
      <c r="H40" s="43">
        <f t="shared" si="8"/>
        <v>7307.59</v>
      </c>
      <c r="I40" s="43">
        <f t="shared" si="8"/>
        <v>7507.59</v>
      </c>
      <c r="J40" s="45">
        <f t="shared" si="8"/>
        <v>7707.59</v>
      </c>
      <c r="K40" s="43">
        <f t="shared" si="8"/>
        <v>7907.59</v>
      </c>
      <c r="L40" s="43">
        <f t="shared" si="8"/>
        <v>8107.59</v>
      </c>
      <c r="M40" s="43">
        <f t="shared" si="8"/>
        <v>8307.59</v>
      </c>
      <c r="N40" s="43">
        <f t="shared" si="8"/>
        <v>8507.59</v>
      </c>
      <c r="P40" s="41" t="s">
        <v>18</v>
      </c>
      <c r="Q40" s="42"/>
      <c r="R40" s="43">
        <f t="shared" ref="R40:Z40" si="9">R39-$B$45</f>
        <v>6907.59</v>
      </c>
      <c r="S40" s="43">
        <f t="shared" si="9"/>
        <v>7107.59</v>
      </c>
      <c r="T40" s="43">
        <f t="shared" si="9"/>
        <v>7307.59</v>
      </c>
      <c r="U40" s="43">
        <f t="shared" si="9"/>
        <v>7507.59</v>
      </c>
      <c r="V40" s="45">
        <f t="shared" si="9"/>
        <v>7707.59</v>
      </c>
      <c r="W40" s="43">
        <f t="shared" si="9"/>
        <v>7907.59</v>
      </c>
      <c r="X40" s="43">
        <f t="shared" si="9"/>
        <v>8107.59</v>
      </c>
      <c r="Y40" s="43">
        <f t="shared" si="9"/>
        <v>8307.59</v>
      </c>
      <c r="Z40" s="43">
        <f t="shared" si="9"/>
        <v>8507.59</v>
      </c>
    </row>
    <row r="41" spans="1:26" ht="15" thickBot="1" x14ac:dyDescent="0.35">
      <c r="A41" s="26"/>
      <c r="B41" s="28"/>
      <c r="C41" s="81"/>
      <c r="D41" s="46" t="s">
        <v>19</v>
      </c>
      <c r="E41" s="47">
        <f>E42-0.25</f>
        <v>3</v>
      </c>
      <c r="F41" s="48">
        <f>F$40-($B$40/$E41)</f>
        <v>-3725.6000000000004</v>
      </c>
      <c r="G41" s="49">
        <f t="shared" ref="F41:N45" si="10">G$40-($B$40/$E41)</f>
        <v>-3525.6000000000004</v>
      </c>
      <c r="H41" s="49">
        <f t="shared" si="10"/>
        <v>-3325.6000000000004</v>
      </c>
      <c r="I41" s="49">
        <f t="shared" si="10"/>
        <v>-3125.6000000000004</v>
      </c>
      <c r="J41" s="49">
        <f t="shared" si="10"/>
        <v>-2925.6000000000004</v>
      </c>
      <c r="K41" s="49">
        <f t="shared" si="10"/>
        <v>-2725.6000000000004</v>
      </c>
      <c r="L41" s="49">
        <f t="shared" si="10"/>
        <v>-2525.6000000000004</v>
      </c>
      <c r="M41" s="50">
        <f t="shared" si="10"/>
        <v>-2325.6000000000004</v>
      </c>
      <c r="N41" s="51">
        <f t="shared" si="10"/>
        <v>-2125.6000000000004</v>
      </c>
      <c r="P41" s="46" t="s">
        <v>19</v>
      </c>
      <c r="Q41" s="47">
        <f>Q42-0.25</f>
        <v>3</v>
      </c>
      <c r="R41" s="48">
        <f>R$40-($B$38/$E41)</f>
        <v>-1718.1533333333336</v>
      </c>
      <c r="S41" s="48">
        <f t="shared" ref="S41:Z41" si="11">S$40-($B$38/$E41)</f>
        <v>-1518.1533333333336</v>
      </c>
      <c r="T41" s="48">
        <f t="shared" si="11"/>
        <v>-1318.1533333333336</v>
      </c>
      <c r="U41" s="48">
        <f t="shared" si="11"/>
        <v>-1118.1533333333336</v>
      </c>
      <c r="V41" s="48">
        <f t="shared" si="11"/>
        <v>-918.15333333333365</v>
      </c>
      <c r="W41" s="48">
        <f t="shared" si="11"/>
        <v>-718.15333333333365</v>
      </c>
      <c r="X41" s="48">
        <f t="shared" si="11"/>
        <v>-518.15333333333365</v>
      </c>
      <c r="Y41" s="48">
        <f t="shared" si="11"/>
        <v>-318.15333333333365</v>
      </c>
      <c r="Z41" s="48">
        <f t="shared" si="11"/>
        <v>-118.15333333333365</v>
      </c>
    </row>
    <row r="42" spans="1:26" ht="15" thickBot="1" x14ac:dyDescent="0.35">
      <c r="A42" s="26" t="s">
        <v>20</v>
      </c>
      <c r="B42" s="52">
        <v>3.5</v>
      </c>
      <c r="C42" s="82"/>
      <c r="D42" s="53"/>
      <c r="E42" s="47">
        <f>E43-0.25</f>
        <v>3.25</v>
      </c>
      <c r="F42" s="54">
        <f t="shared" si="10"/>
        <v>-2907.6623076923079</v>
      </c>
      <c r="G42" s="55">
        <f t="shared" si="10"/>
        <v>-2707.6623076923079</v>
      </c>
      <c r="H42" s="55">
        <f t="shared" si="10"/>
        <v>-2507.6623076923079</v>
      </c>
      <c r="I42" s="55">
        <f t="shared" si="10"/>
        <v>-2307.6623076923079</v>
      </c>
      <c r="J42" s="55">
        <f t="shared" si="10"/>
        <v>-2107.6623076923079</v>
      </c>
      <c r="K42" s="56">
        <f t="shared" si="10"/>
        <v>-1907.6623076923079</v>
      </c>
      <c r="L42" s="56">
        <f t="shared" si="10"/>
        <v>-1707.6623076923079</v>
      </c>
      <c r="M42" s="56">
        <f t="shared" si="10"/>
        <v>-1507.6623076923079</v>
      </c>
      <c r="N42" s="57">
        <f t="shared" si="10"/>
        <v>-1307.6623076923079</v>
      </c>
      <c r="P42" s="53"/>
      <c r="Q42" s="47">
        <f>Q43-0.25</f>
        <v>3.25</v>
      </c>
      <c r="R42" s="48">
        <f t="shared" ref="R42:Z45" si="12">R$40-($B$38/$E42)</f>
        <v>-1054.6346153846152</v>
      </c>
      <c r="S42" s="48">
        <f t="shared" si="12"/>
        <v>-854.63461538461524</v>
      </c>
      <c r="T42" s="48">
        <f t="shared" si="12"/>
        <v>-654.63461538461524</v>
      </c>
      <c r="U42" s="48">
        <f t="shared" si="12"/>
        <v>-454.63461538461524</v>
      </c>
      <c r="V42" s="48">
        <f t="shared" si="12"/>
        <v>-254.63461538461524</v>
      </c>
      <c r="W42" s="48">
        <f t="shared" si="12"/>
        <v>-54.634615384615245</v>
      </c>
      <c r="X42" s="48">
        <f t="shared" si="12"/>
        <v>145.36538461538476</v>
      </c>
      <c r="Y42" s="48">
        <f t="shared" si="12"/>
        <v>345.36538461538476</v>
      </c>
      <c r="Z42" s="48">
        <f t="shared" si="12"/>
        <v>545.36538461538476</v>
      </c>
    </row>
    <row r="43" spans="1:26" ht="15" thickBot="1" x14ac:dyDescent="0.35">
      <c r="A43" s="26"/>
      <c r="B43" s="28"/>
      <c r="C43" s="81"/>
      <c r="D43" s="53"/>
      <c r="E43" s="58">
        <f>B42</f>
        <v>3.5</v>
      </c>
      <c r="F43" s="54">
        <f t="shared" si="10"/>
        <v>-2206.5728571428572</v>
      </c>
      <c r="G43" s="55">
        <f t="shared" si="10"/>
        <v>-2006.5728571428572</v>
      </c>
      <c r="H43" s="55">
        <f t="shared" si="10"/>
        <v>-1806.5728571428572</v>
      </c>
      <c r="I43" s="55">
        <f>I$40-($B$40/$E43)</f>
        <v>-1606.5728571428572</v>
      </c>
      <c r="J43" s="56">
        <f t="shared" si="10"/>
        <v>-1406.5728571428572</v>
      </c>
      <c r="K43" s="56">
        <f t="shared" si="10"/>
        <v>-1206.5728571428572</v>
      </c>
      <c r="L43" s="56">
        <f t="shared" si="10"/>
        <v>-1006.5728571428572</v>
      </c>
      <c r="M43" s="56">
        <f t="shared" si="10"/>
        <v>-806.57285714285717</v>
      </c>
      <c r="N43" s="57">
        <f t="shared" si="10"/>
        <v>-606.57285714285717</v>
      </c>
      <c r="P43" s="53"/>
      <c r="Q43" s="58">
        <f>E43</f>
        <v>3.5</v>
      </c>
      <c r="R43" s="48">
        <f>R$40-($B$38/$E43)</f>
        <v>-485.90428571428583</v>
      </c>
      <c r="S43" s="48">
        <f>S$40-($B$38/$E43)</f>
        <v>-285.90428571428583</v>
      </c>
      <c r="T43" s="48">
        <f t="shared" si="12"/>
        <v>-85.904285714285834</v>
      </c>
      <c r="U43" s="48">
        <f t="shared" si="12"/>
        <v>114.09571428571417</v>
      </c>
      <c r="V43" s="48">
        <f t="shared" si="12"/>
        <v>314.09571428571417</v>
      </c>
      <c r="W43" s="48">
        <f t="shared" si="12"/>
        <v>514.09571428571417</v>
      </c>
      <c r="X43" s="48">
        <f t="shared" si="12"/>
        <v>714.09571428571417</v>
      </c>
      <c r="Y43" s="48">
        <f t="shared" si="12"/>
        <v>914.09571428571417</v>
      </c>
      <c r="Z43" s="48">
        <f t="shared" si="12"/>
        <v>1114.0957142857142</v>
      </c>
    </row>
    <row r="44" spans="1:26" ht="15" thickBot="1" x14ac:dyDescent="0.35">
      <c r="A44" s="26" t="s">
        <v>32</v>
      </c>
      <c r="B44" s="27">
        <f>B6</f>
        <v>7900</v>
      </c>
      <c r="C44" s="81"/>
      <c r="D44" s="53"/>
      <c r="E44" s="47">
        <f>E43+0.25</f>
        <v>3.75</v>
      </c>
      <c r="F44" s="54">
        <f t="shared" si="10"/>
        <v>-1598.9619999999995</v>
      </c>
      <c r="G44" s="55">
        <f t="shared" si="10"/>
        <v>-1398.9619999999995</v>
      </c>
      <c r="H44" s="55">
        <f t="shared" si="10"/>
        <v>-1198.9619999999995</v>
      </c>
      <c r="I44" s="56">
        <f t="shared" si="10"/>
        <v>-998.96199999999953</v>
      </c>
      <c r="J44" s="56">
        <f t="shared" si="10"/>
        <v>-798.96199999999953</v>
      </c>
      <c r="K44" s="56">
        <f t="shared" si="10"/>
        <v>-598.96199999999953</v>
      </c>
      <c r="L44" s="56">
        <f t="shared" si="10"/>
        <v>-398.96199999999953</v>
      </c>
      <c r="M44" s="56">
        <f t="shared" si="10"/>
        <v>-198.96199999999953</v>
      </c>
      <c r="N44" s="57">
        <f t="shared" si="10"/>
        <v>1.0380000000004657</v>
      </c>
      <c r="P44" s="53"/>
      <c r="Q44" s="47">
        <f>Q43+0.25</f>
        <v>3.75</v>
      </c>
      <c r="R44" s="48">
        <f t="shared" si="12"/>
        <v>6.9953333333332921</v>
      </c>
      <c r="S44" s="48">
        <f t="shared" si="12"/>
        <v>206.99533333333329</v>
      </c>
      <c r="T44" s="48">
        <f t="shared" si="12"/>
        <v>406.99533333333329</v>
      </c>
      <c r="U44" s="48">
        <f t="shared" si="12"/>
        <v>606.99533333333329</v>
      </c>
      <c r="V44" s="48">
        <f t="shared" si="12"/>
        <v>806.99533333333329</v>
      </c>
      <c r="W44" s="48">
        <f t="shared" si="12"/>
        <v>1006.9953333333333</v>
      </c>
      <c r="X44" s="48">
        <f t="shared" si="12"/>
        <v>1206.9953333333333</v>
      </c>
      <c r="Y44" s="48">
        <f t="shared" si="12"/>
        <v>1406.9953333333333</v>
      </c>
      <c r="Z44" s="48">
        <f t="shared" si="12"/>
        <v>1606.9953333333333</v>
      </c>
    </row>
    <row r="45" spans="1:26" ht="15" thickBot="1" x14ac:dyDescent="0.35">
      <c r="A45" s="59" t="s">
        <v>22</v>
      </c>
      <c r="B45" s="27">
        <f>D6</f>
        <v>192.41</v>
      </c>
      <c r="C45" s="83"/>
      <c r="D45" s="60"/>
      <c r="E45" s="47">
        <f>E44+0.25</f>
        <v>4</v>
      </c>
      <c r="F45" s="61">
        <f t="shared" si="10"/>
        <v>-1067.3024999999998</v>
      </c>
      <c r="G45" s="62">
        <f t="shared" si="10"/>
        <v>-867.30249999999978</v>
      </c>
      <c r="H45" s="63">
        <f t="shared" si="10"/>
        <v>-667.30249999999978</v>
      </c>
      <c r="I45" s="63">
        <f t="shared" si="10"/>
        <v>-467.30249999999978</v>
      </c>
      <c r="J45" s="63">
        <f t="shared" si="10"/>
        <v>-267.30249999999978</v>
      </c>
      <c r="K45" s="63">
        <f t="shared" si="10"/>
        <v>-67.302499999999782</v>
      </c>
      <c r="L45" s="63">
        <f t="shared" si="10"/>
        <v>132.69750000000022</v>
      </c>
      <c r="M45" s="63">
        <f t="shared" si="10"/>
        <v>332.69750000000022</v>
      </c>
      <c r="N45" s="64">
        <f>N$40-($B$40/$E45)</f>
        <v>532.69750000000022</v>
      </c>
      <c r="P45" s="60"/>
      <c r="Q45" s="47">
        <f>Q44+0.25</f>
        <v>4</v>
      </c>
      <c r="R45" s="48">
        <f t="shared" si="12"/>
        <v>438.28250000000025</v>
      </c>
      <c r="S45" s="48">
        <f t="shared" si="12"/>
        <v>638.28250000000025</v>
      </c>
      <c r="T45" s="48">
        <f t="shared" si="12"/>
        <v>838.28250000000025</v>
      </c>
      <c r="U45" s="48">
        <f t="shared" si="12"/>
        <v>1038.2825000000003</v>
      </c>
      <c r="V45" s="48">
        <f t="shared" si="12"/>
        <v>1238.2825000000003</v>
      </c>
      <c r="W45" s="48">
        <f t="shared" si="12"/>
        <v>1438.2825000000003</v>
      </c>
      <c r="X45" s="48">
        <f t="shared" si="12"/>
        <v>1638.2825000000003</v>
      </c>
      <c r="Y45" s="48">
        <f t="shared" si="12"/>
        <v>1838.2825000000003</v>
      </c>
      <c r="Z45" s="48">
        <f t="shared" si="12"/>
        <v>2038.2825000000003</v>
      </c>
    </row>
    <row r="46" spans="1:26" x14ac:dyDescent="0.3">
      <c r="A46" s="65" t="s">
        <v>23</v>
      </c>
      <c r="B46" s="39">
        <f>B44-B45</f>
        <v>7707.59</v>
      </c>
      <c r="C46" s="83"/>
    </row>
    <row r="47" spans="1:26" x14ac:dyDescent="0.3">
      <c r="A47" s="9"/>
      <c r="B47" s="9"/>
      <c r="C47" s="9"/>
    </row>
    <row r="48" spans="1:26" x14ac:dyDescent="0.3">
      <c r="A48" s="9"/>
      <c r="B48" s="9"/>
      <c r="C48" s="9"/>
    </row>
    <row r="49" spans="1:26" ht="15" thickBot="1" x14ac:dyDescent="0.35">
      <c r="A49" s="84"/>
      <c r="B49" s="84"/>
      <c r="C49" s="9"/>
    </row>
    <row r="50" spans="1:26" ht="15" thickBot="1" x14ac:dyDescent="0.35">
      <c r="A50" s="70" t="s">
        <v>33</v>
      </c>
      <c r="B50" s="71"/>
      <c r="C50" s="21"/>
      <c r="D50" s="34" t="s">
        <v>34</v>
      </c>
      <c r="E50" s="72"/>
      <c r="F50" s="72"/>
      <c r="G50" s="72"/>
      <c r="H50" s="72"/>
      <c r="I50" s="72"/>
      <c r="J50" s="72"/>
      <c r="K50" s="72"/>
      <c r="L50" s="72"/>
      <c r="M50" s="72"/>
      <c r="N50" s="35"/>
      <c r="P50" s="34" t="s">
        <v>35</v>
      </c>
      <c r="Q50" s="72"/>
      <c r="R50" s="72"/>
      <c r="S50" s="72"/>
      <c r="T50" s="72"/>
      <c r="U50" s="72"/>
      <c r="V50" s="72"/>
      <c r="W50" s="72"/>
      <c r="X50" s="72"/>
      <c r="Y50" s="72"/>
      <c r="Z50" s="35"/>
    </row>
    <row r="51" spans="1:26" ht="15" thickBot="1" x14ac:dyDescent="0.35">
      <c r="A51" s="26" t="s">
        <v>13</v>
      </c>
      <c r="B51" s="27">
        <f>'Crop Comparison'!D28</f>
        <v>16058.949999999999</v>
      </c>
      <c r="C51" s="79"/>
      <c r="D51" s="29"/>
      <c r="E51" s="30"/>
      <c r="F51" s="31"/>
      <c r="G51" s="32"/>
      <c r="H51" s="31"/>
      <c r="I51" s="31"/>
      <c r="J51" s="31" t="s">
        <v>31</v>
      </c>
      <c r="K51" s="33"/>
      <c r="L51" s="31"/>
      <c r="M51" s="33"/>
      <c r="N51" s="31"/>
      <c r="P51" s="29"/>
      <c r="Q51" s="30"/>
      <c r="R51" s="31"/>
      <c r="S51" s="32"/>
      <c r="T51" s="31"/>
      <c r="U51" s="31"/>
      <c r="V51" s="31" t="s">
        <v>31</v>
      </c>
      <c r="W51" s="33"/>
      <c r="X51" s="31"/>
      <c r="Y51" s="33"/>
      <c r="Z51" s="31"/>
    </row>
    <row r="52" spans="1:26" ht="15" thickBot="1" x14ac:dyDescent="0.35">
      <c r="A52" s="26" t="s">
        <v>15</v>
      </c>
      <c r="B52" s="27">
        <f>'Crop Comparison'!D30</f>
        <v>7215.57</v>
      </c>
      <c r="C52" s="79"/>
      <c r="D52" s="34" t="s">
        <v>16</v>
      </c>
      <c r="E52" s="35"/>
      <c r="F52" s="36">
        <f>G52-200</f>
        <v>2700</v>
      </c>
      <c r="G52" s="36">
        <f>H52-200</f>
        <v>2900</v>
      </c>
      <c r="H52" s="36">
        <f>I52-200</f>
        <v>3100</v>
      </c>
      <c r="I52" s="36">
        <f>J52-200</f>
        <v>3300</v>
      </c>
      <c r="J52" s="37">
        <f>B57</f>
        <v>3500</v>
      </c>
      <c r="K52" s="36">
        <f>J52+200</f>
        <v>3700</v>
      </c>
      <c r="L52" s="36">
        <f>K52+200</f>
        <v>3900</v>
      </c>
      <c r="M52" s="36">
        <f>L52+200</f>
        <v>4100</v>
      </c>
      <c r="N52" s="36">
        <f>M52+200</f>
        <v>4300</v>
      </c>
      <c r="P52" s="34" t="s">
        <v>16</v>
      </c>
      <c r="Q52" s="35"/>
      <c r="R52" s="36">
        <f>S52-200</f>
        <v>2700</v>
      </c>
      <c r="S52" s="36">
        <f>T52-200</f>
        <v>2900</v>
      </c>
      <c r="T52" s="36">
        <f>U52-200</f>
        <v>3100</v>
      </c>
      <c r="U52" s="36">
        <f>V52-200</f>
        <v>3300</v>
      </c>
      <c r="V52" s="31">
        <f>J52</f>
        <v>3500</v>
      </c>
      <c r="W52" s="36">
        <f>V52+200</f>
        <v>3700</v>
      </c>
      <c r="X52" s="36">
        <f>W52+200</f>
        <v>3900</v>
      </c>
      <c r="Y52" s="36">
        <f>X52+200</f>
        <v>4100</v>
      </c>
      <c r="Z52" s="36">
        <f>Y52+200</f>
        <v>4300</v>
      </c>
    </row>
    <row r="53" spans="1:26" ht="15" thickBot="1" x14ac:dyDescent="0.35">
      <c r="A53" s="38" t="s">
        <v>17</v>
      </c>
      <c r="B53" s="39">
        <f>B52+B51</f>
        <v>23274.519999999997</v>
      </c>
      <c r="C53" s="8"/>
      <c r="D53" s="41" t="s">
        <v>18</v>
      </c>
      <c r="E53" s="42"/>
      <c r="F53" s="80">
        <f t="shared" ref="F53:N53" si="13">F52-$B$45</f>
        <v>2507.59</v>
      </c>
      <c r="G53" s="43">
        <f t="shared" si="13"/>
        <v>2707.59</v>
      </c>
      <c r="H53" s="43">
        <f t="shared" si="13"/>
        <v>2907.59</v>
      </c>
      <c r="I53" s="43">
        <f t="shared" si="13"/>
        <v>3107.59</v>
      </c>
      <c r="J53" s="45">
        <f t="shared" si="13"/>
        <v>3307.59</v>
      </c>
      <c r="K53" s="43">
        <f t="shared" si="13"/>
        <v>3507.59</v>
      </c>
      <c r="L53" s="43">
        <f t="shared" si="13"/>
        <v>3707.59</v>
      </c>
      <c r="M53" s="43">
        <f t="shared" si="13"/>
        <v>3907.59</v>
      </c>
      <c r="N53" s="43">
        <f t="shared" si="13"/>
        <v>4107.59</v>
      </c>
      <c r="P53" s="41" t="s">
        <v>18</v>
      </c>
      <c r="Q53" s="42"/>
      <c r="R53" s="43">
        <f t="shared" ref="R53:Z53" si="14">R52-$B$45</f>
        <v>2507.59</v>
      </c>
      <c r="S53" s="43">
        <f t="shared" si="14"/>
        <v>2707.59</v>
      </c>
      <c r="T53" s="43">
        <f t="shared" si="14"/>
        <v>2907.59</v>
      </c>
      <c r="U53" s="43">
        <f t="shared" si="14"/>
        <v>3107.59</v>
      </c>
      <c r="V53" s="45">
        <f t="shared" si="14"/>
        <v>3307.59</v>
      </c>
      <c r="W53" s="43">
        <f t="shared" si="14"/>
        <v>3507.59</v>
      </c>
      <c r="X53" s="43">
        <f t="shared" si="14"/>
        <v>3707.59</v>
      </c>
      <c r="Y53" s="43">
        <f t="shared" si="14"/>
        <v>3907.59</v>
      </c>
      <c r="Z53" s="43">
        <f t="shared" si="14"/>
        <v>4107.59</v>
      </c>
    </row>
    <row r="54" spans="1:26" ht="15" thickBot="1" x14ac:dyDescent="0.35">
      <c r="A54" s="26"/>
      <c r="B54" s="28"/>
      <c r="C54" s="81"/>
      <c r="D54" s="46" t="s">
        <v>19</v>
      </c>
      <c r="E54" s="47">
        <f>E55-0.25</f>
        <v>6.5</v>
      </c>
      <c r="F54" s="48">
        <f>F$53-($B$53/$E54)</f>
        <v>-1073.1053846153841</v>
      </c>
      <c r="G54" s="48">
        <f t="shared" ref="G54:N54" si="15">G$53-($B$53/$E54)</f>
        <v>-873.10538461538408</v>
      </c>
      <c r="H54" s="48">
        <f t="shared" si="15"/>
        <v>-673.10538461538408</v>
      </c>
      <c r="I54" s="48">
        <f t="shared" si="15"/>
        <v>-473.10538461538408</v>
      </c>
      <c r="J54" s="48">
        <f t="shared" si="15"/>
        <v>-273.10538461538408</v>
      </c>
      <c r="K54" s="48">
        <f t="shared" si="15"/>
        <v>-73.105384615384082</v>
      </c>
      <c r="L54" s="48">
        <f t="shared" si="15"/>
        <v>126.89461538461592</v>
      </c>
      <c r="M54" s="48">
        <f t="shared" si="15"/>
        <v>326.89461538461592</v>
      </c>
      <c r="N54" s="48">
        <f t="shared" si="15"/>
        <v>526.89461538461592</v>
      </c>
      <c r="P54" s="46" t="s">
        <v>19</v>
      </c>
      <c r="Q54" s="47">
        <f>Q55-0.25</f>
        <v>6.5</v>
      </c>
      <c r="R54" s="48">
        <f t="shared" ref="R54:Z58" si="16">R$53-($B$51/$E54)</f>
        <v>36.982307692308041</v>
      </c>
      <c r="S54" s="48">
        <f t="shared" si="16"/>
        <v>236.98230769230804</v>
      </c>
      <c r="T54" s="48">
        <f t="shared" si="16"/>
        <v>436.98230769230804</v>
      </c>
      <c r="U54" s="48">
        <f t="shared" si="16"/>
        <v>636.98230769230804</v>
      </c>
      <c r="V54" s="48">
        <f t="shared" si="16"/>
        <v>836.98230769230804</v>
      </c>
      <c r="W54" s="48">
        <f t="shared" si="16"/>
        <v>1036.982307692308</v>
      </c>
      <c r="X54" s="48">
        <f t="shared" si="16"/>
        <v>1236.982307692308</v>
      </c>
      <c r="Y54" s="48">
        <f t="shared" si="16"/>
        <v>1436.982307692308</v>
      </c>
      <c r="Z54" s="48">
        <f t="shared" si="16"/>
        <v>1636.982307692308</v>
      </c>
    </row>
    <row r="55" spans="1:26" ht="15" thickBot="1" x14ac:dyDescent="0.35">
      <c r="A55" s="26" t="s">
        <v>20</v>
      </c>
      <c r="B55" s="52">
        <v>7</v>
      </c>
      <c r="C55" s="82"/>
      <c r="D55" s="53"/>
      <c r="E55" s="47">
        <f>E56-0.25</f>
        <v>6.75</v>
      </c>
      <c r="F55" s="48">
        <f t="shared" ref="F55:N58" si="17">F$53-($B$53/$E55)</f>
        <v>-940.48703703703632</v>
      </c>
      <c r="G55" s="48">
        <f t="shared" si="17"/>
        <v>-740.48703703703632</v>
      </c>
      <c r="H55" s="48">
        <f t="shared" si="17"/>
        <v>-540.48703703703632</v>
      </c>
      <c r="I55" s="48">
        <f t="shared" si="17"/>
        <v>-340.48703703703632</v>
      </c>
      <c r="J55" s="48">
        <f t="shared" si="17"/>
        <v>-140.48703703703632</v>
      </c>
      <c r="K55" s="48">
        <f t="shared" si="17"/>
        <v>59.512962962963684</v>
      </c>
      <c r="L55" s="48">
        <f t="shared" si="17"/>
        <v>259.51296296296368</v>
      </c>
      <c r="M55" s="48">
        <f t="shared" si="17"/>
        <v>459.51296296296368</v>
      </c>
      <c r="N55" s="48">
        <f t="shared" si="17"/>
        <v>659.51296296296368</v>
      </c>
      <c r="P55" s="53"/>
      <c r="Q55" s="47">
        <f>Q56-0.25</f>
        <v>6.75</v>
      </c>
      <c r="R55" s="48">
        <f t="shared" si="16"/>
        <v>128.48629629629659</v>
      </c>
      <c r="S55" s="48">
        <f t="shared" si="16"/>
        <v>328.48629629629659</v>
      </c>
      <c r="T55" s="48">
        <f t="shared" si="16"/>
        <v>528.48629629629659</v>
      </c>
      <c r="U55" s="48">
        <f t="shared" si="16"/>
        <v>728.48629629629659</v>
      </c>
      <c r="V55" s="48">
        <f t="shared" si="16"/>
        <v>928.48629629629659</v>
      </c>
      <c r="W55" s="48">
        <f t="shared" si="16"/>
        <v>1128.4862962962966</v>
      </c>
      <c r="X55" s="48">
        <f t="shared" si="16"/>
        <v>1328.4862962962966</v>
      </c>
      <c r="Y55" s="48">
        <f t="shared" si="16"/>
        <v>1528.4862962962966</v>
      </c>
      <c r="Z55" s="48">
        <f t="shared" si="16"/>
        <v>1728.4862962962966</v>
      </c>
    </row>
    <row r="56" spans="1:26" ht="15" thickBot="1" x14ac:dyDescent="0.35">
      <c r="A56" s="26"/>
      <c r="B56" s="28"/>
      <c r="C56" s="81"/>
      <c r="D56" s="53"/>
      <c r="E56" s="58">
        <f>B55</f>
        <v>7</v>
      </c>
      <c r="F56" s="48">
        <f t="shared" si="17"/>
        <v>-817.34142857142797</v>
      </c>
      <c r="G56" s="48">
        <f t="shared" si="17"/>
        <v>-617.34142857142797</v>
      </c>
      <c r="H56" s="48">
        <f t="shared" si="17"/>
        <v>-417.34142857142797</v>
      </c>
      <c r="I56" s="48">
        <f t="shared" si="17"/>
        <v>-217.34142857142797</v>
      </c>
      <c r="J56" s="48">
        <f t="shared" si="17"/>
        <v>-17.341428571427969</v>
      </c>
      <c r="K56" s="48">
        <f t="shared" si="17"/>
        <v>182.65857142857203</v>
      </c>
      <c r="L56" s="48">
        <f t="shared" si="17"/>
        <v>382.65857142857203</v>
      </c>
      <c r="M56" s="48">
        <f t="shared" si="17"/>
        <v>582.65857142857203</v>
      </c>
      <c r="N56" s="48">
        <f t="shared" si="17"/>
        <v>782.65857142857203</v>
      </c>
      <c r="P56" s="53"/>
      <c r="Q56" s="58">
        <f>E56</f>
        <v>7</v>
      </c>
      <c r="R56" s="48">
        <f t="shared" si="16"/>
        <v>213.45428571428602</v>
      </c>
      <c r="S56" s="48">
        <f t="shared" si="16"/>
        <v>413.45428571428602</v>
      </c>
      <c r="T56" s="48">
        <f t="shared" si="16"/>
        <v>613.45428571428602</v>
      </c>
      <c r="U56" s="48">
        <f t="shared" si="16"/>
        <v>813.45428571428602</v>
      </c>
      <c r="V56" s="48">
        <f t="shared" si="16"/>
        <v>1013.454285714286</v>
      </c>
      <c r="W56" s="48">
        <f t="shared" si="16"/>
        <v>1213.454285714286</v>
      </c>
      <c r="X56" s="48">
        <f t="shared" si="16"/>
        <v>1413.454285714286</v>
      </c>
      <c r="Y56" s="48">
        <f t="shared" si="16"/>
        <v>1613.454285714286</v>
      </c>
      <c r="Z56" s="48">
        <f t="shared" si="16"/>
        <v>1813.454285714286</v>
      </c>
    </row>
    <row r="57" spans="1:26" ht="15" thickBot="1" x14ac:dyDescent="0.35">
      <c r="A57" s="26" t="s">
        <v>36</v>
      </c>
      <c r="B57" s="27">
        <f>B7</f>
        <v>3500</v>
      </c>
      <c r="C57" s="81"/>
      <c r="D57" s="53"/>
      <c r="E57" s="47">
        <f>E56+0.25</f>
        <v>7.25</v>
      </c>
      <c r="F57" s="48">
        <f t="shared" si="17"/>
        <v>-702.68862068965473</v>
      </c>
      <c r="G57" s="48">
        <f t="shared" si="17"/>
        <v>-502.68862068965473</v>
      </c>
      <c r="H57" s="48">
        <f t="shared" si="17"/>
        <v>-302.68862068965473</v>
      </c>
      <c r="I57" s="48">
        <f t="shared" si="17"/>
        <v>-102.68862068965473</v>
      </c>
      <c r="J57" s="48">
        <f t="shared" si="17"/>
        <v>97.311379310345274</v>
      </c>
      <c r="K57" s="48">
        <f t="shared" si="17"/>
        <v>297.31137931034527</v>
      </c>
      <c r="L57" s="48">
        <f t="shared" si="17"/>
        <v>497.31137931034527</v>
      </c>
      <c r="M57" s="48">
        <f t="shared" si="17"/>
        <v>697.31137931034527</v>
      </c>
      <c r="N57" s="48">
        <f t="shared" si="17"/>
        <v>897.31137931034527</v>
      </c>
      <c r="P57" s="53"/>
      <c r="Q57" s="47">
        <f>Q56+0.25</f>
        <v>7.25</v>
      </c>
      <c r="R57" s="48">
        <f t="shared" si="16"/>
        <v>292.56241379310359</v>
      </c>
      <c r="S57" s="48">
        <f t="shared" si="16"/>
        <v>492.56241379310359</v>
      </c>
      <c r="T57" s="48">
        <f t="shared" si="16"/>
        <v>692.56241379310359</v>
      </c>
      <c r="U57" s="48">
        <f t="shared" si="16"/>
        <v>892.56241379310359</v>
      </c>
      <c r="V57" s="48">
        <f t="shared" si="16"/>
        <v>1092.5624137931036</v>
      </c>
      <c r="W57" s="48">
        <f t="shared" si="16"/>
        <v>1292.5624137931036</v>
      </c>
      <c r="X57" s="48">
        <f t="shared" si="16"/>
        <v>1492.5624137931036</v>
      </c>
      <c r="Y57" s="48">
        <f t="shared" si="16"/>
        <v>1692.5624137931036</v>
      </c>
      <c r="Z57" s="48">
        <f t="shared" si="16"/>
        <v>1892.5624137931036</v>
      </c>
    </row>
    <row r="58" spans="1:26" ht="15" thickBot="1" x14ac:dyDescent="0.35">
      <c r="A58" s="59" t="s">
        <v>22</v>
      </c>
      <c r="B58" s="27">
        <f>D7</f>
        <v>108.52</v>
      </c>
      <c r="C58" s="83"/>
      <c r="D58" s="60"/>
      <c r="E58" s="47">
        <f>E57+0.25</f>
        <v>7.5</v>
      </c>
      <c r="F58" s="48">
        <f t="shared" si="17"/>
        <v>-595.67933333333258</v>
      </c>
      <c r="G58" s="48">
        <f t="shared" si="17"/>
        <v>-395.67933333333258</v>
      </c>
      <c r="H58" s="48">
        <f t="shared" si="17"/>
        <v>-195.67933333333258</v>
      </c>
      <c r="I58" s="48">
        <f t="shared" si="17"/>
        <v>4.3206666666674209</v>
      </c>
      <c r="J58" s="48">
        <f t="shared" si="17"/>
        <v>204.32066666666742</v>
      </c>
      <c r="K58" s="48">
        <f t="shared" si="17"/>
        <v>404.32066666666742</v>
      </c>
      <c r="L58" s="48">
        <f t="shared" si="17"/>
        <v>604.32066666666742</v>
      </c>
      <c r="M58" s="48">
        <f t="shared" si="17"/>
        <v>804.32066666666742</v>
      </c>
      <c r="N58" s="48">
        <f>N$53-($B$53/$E58)</f>
        <v>1004.3206666666674</v>
      </c>
      <c r="P58" s="60"/>
      <c r="Q58" s="47">
        <f>Q57+0.25</f>
        <v>7.5</v>
      </c>
      <c r="R58" s="48">
        <f>R$53-($B$51/$E58)</f>
        <v>366.39666666666699</v>
      </c>
      <c r="S58" s="48">
        <f t="shared" si="16"/>
        <v>566.39666666666699</v>
      </c>
      <c r="T58" s="48">
        <f t="shared" si="16"/>
        <v>766.39666666666699</v>
      </c>
      <c r="U58" s="48">
        <f t="shared" si="16"/>
        <v>966.39666666666699</v>
      </c>
      <c r="V58" s="48">
        <f t="shared" si="16"/>
        <v>1166.396666666667</v>
      </c>
      <c r="W58" s="48">
        <f t="shared" si="16"/>
        <v>1366.396666666667</v>
      </c>
      <c r="X58" s="48">
        <f t="shared" si="16"/>
        <v>1566.396666666667</v>
      </c>
      <c r="Y58" s="48">
        <f t="shared" si="16"/>
        <v>1766.396666666667</v>
      </c>
      <c r="Z58" s="48">
        <f t="shared" si="16"/>
        <v>1966.396666666667</v>
      </c>
    </row>
    <row r="59" spans="1:26" x14ac:dyDescent="0.3">
      <c r="A59" s="65" t="s">
        <v>23</v>
      </c>
      <c r="B59" s="39">
        <f>B57-B58</f>
        <v>3391.48</v>
      </c>
      <c r="C59" s="83"/>
    </row>
    <row r="60" spans="1:26" x14ac:dyDescent="0.3">
      <c r="A60" s="9"/>
      <c r="B60" s="9"/>
      <c r="C60" s="9"/>
    </row>
    <row r="61" spans="1:26" x14ac:dyDescent="0.3">
      <c r="A61" s="9"/>
      <c r="B61" s="9"/>
      <c r="C61" s="9"/>
    </row>
  </sheetData>
  <sheetProtection selectLockedCells="1"/>
  <mergeCells count="35">
    <mergeCell ref="A49:B49"/>
    <mergeCell ref="A23:B23"/>
    <mergeCell ref="A36:B36"/>
    <mergeCell ref="D54:D58"/>
    <mergeCell ref="P54:P58"/>
    <mergeCell ref="D50:N50"/>
    <mergeCell ref="P50:Z50"/>
    <mergeCell ref="D52:E52"/>
    <mergeCell ref="P52:Q52"/>
    <mergeCell ref="D53:E53"/>
    <mergeCell ref="P53:Q53"/>
    <mergeCell ref="D39:E39"/>
    <mergeCell ref="P39:Q39"/>
    <mergeCell ref="D40:E40"/>
    <mergeCell ref="P40:Q40"/>
    <mergeCell ref="D41:D45"/>
    <mergeCell ref="P41:P45"/>
    <mergeCell ref="D27:E27"/>
    <mergeCell ref="P27:Q27"/>
    <mergeCell ref="D28:D32"/>
    <mergeCell ref="P28:P32"/>
    <mergeCell ref="D37:N37"/>
    <mergeCell ref="P37:Z37"/>
    <mergeCell ref="D15:D19"/>
    <mergeCell ref="P15:P19"/>
    <mergeCell ref="D24:N24"/>
    <mergeCell ref="P24:Z24"/>
    <mergeCell ref="D26:E26"/>
    <mergeCell ref="P26:Q26"/>
    <mergeCell ref="D11:N11"/>
    <mergeCell ref="P11:Z11"/>
    <mergeCell ref="D13:E13"/>
    <mergeCell ref="P13:Q13"/>
    <mergeCell ref="D14:E14"/>
    <mergeCell ref="P14:Q14"/>
  </mergeCells>
  <conditionalFormatting sqref="F15:N19">
    <cfRule type="cellIs" dxfId="31" priority="29" stopIfTrue="1" operator="lessThan">
      <formula>1</formula>
    </cfRule>
    <cfRule type="cellIs" dxfId="30" priority="30" stopIfTrue="1" operator="greaterThan">
      <formula>1</formula>
    </cfRule>
    <cfRule type="cellIs" dxfId="29" priority="31" stopIfTrue="1" operator="lessThan">
      <formula>1</formula>
    </cfRule>
    <cfRule type="cellIs" dxfId="28" priority="32" stopIfTrue="1" operator="greaterThan">
      <formula>1</formula>
    </cfRule>
  </conditionalFormatting>
  <conditionalFormatting sqref="F28:N32">
    <cfRule type="cellIs" dxfId="27" priority="13" stopIfTrue="1" operator="lessThan">
      <formula>1</formula>
    </cfRule>
    <cfRule type="cellIs" dxfId="26" priority="14" stopIfTrue="1" operator="greaterThan">
      <formula>1</formula>
    </cfRule>
    <cfRule type="cellIs" dxfId="25" priority="15" stopIfTrue="1" operator="lessThan">
      <formula>1</formula>
    </cfRule>
    <cfRule type="cellIs" dxfId="24" priority="16" stopIfTrue="1" operator="greaterThan">
      <formula>1</formula>
    </cfRule>
  </conditionalFormatting>
  <conditionalFormatting sqref="F41:N45">
    <cfRule type="cellIs" dxfId="23" priority="25" stopIfTrue="1" operator="lessThan">
      <formula>1</formula>
    </cfRule>
    <cfRule type="cellIs" dxfId="22" priority="26" stopIfTrue="1" operator="greaterThan">
      <formula>1</formula>
    </cfRule>
    <cfRule type="cellIs" dxfId="21" priority="27" stopIfTrue="1" operator="lessThan">
      <formula>1</formula>
    </cfRule>
    <cfRule type="cellIs" dxfId="20" priority="28" stopIfTrue="1" operator="greaterThan">
      <formula>1</formula>
    </cfRule>
  </conditionalFormatting>
  <conditionalFormatting sqref="F54:N58">
    <cfRule type="cellIs" dxfId="19" priority="5" stopIfTrue="1" operator="lessThan">
      <formula>1</formula>
    </cfRule>
    <cfRule type="cellIs" dxfId="18" priority="6" stopIfTrue="1" operator="greaterThan">
      <formula>1</formula>
    </cfRule>
    <cfRule type="cellIs" dxfId="17" priority="7" stopIfTrue="1" operator="lessThan">
      <formula>1</formula>
    </cfRule>
    <cfRule type="cellIs" dxfId="16" priority="8" stopIfTrue="1" operator="greaterThan">
      <formula>1</formula>
    </cfRule>
  </conditionalFormatting>
  <conditionalFormatting sqref="R15:Z19">
    <cfRule type="cellIs" dxfId="15" priority="21" stopIfTrue="1" operator="lessThan">
      <formula>1</formula>
    </cfRule>
    <cfRule type="cellIs" dxfId="14" priority="22" stopIfTrue="1" operator="greaterThan">
      <formula>1</formula>
    </cfRule>
    <cfRule type="cellIs" dxfId="13" priority="23" stopIfTrue="1" operator="lessThan">
      <formula>1</formula>
    </cfRule>
    <cfRule type="cellIs" dxfId="12" priority="24" stopIfTrue="1" operator="greaterThan">
      <formula>1</formula>
    </cfRule>
  </conditionalFormatting>
  <conditionalFormatting sqref="R28:Z32">
    <cfRule type="cellIs" dxfId="11" priority="9" stopIfTrue="1" operator="lessThan">
      <formula>1</formula>
    </cfRule>
    <cfRule type="cellIs" dxfId="10" priority="10" stopIfTrue="1" operator="greaterThan">
      <formula>1</formula>
    </cfRule>
    <cfRule type="cellIs" dxfId="9" priority="11" stopIfTrue="1" operator="lessThan">
      <formula>1</formula>
    </cfRule>
    <cfRule type="cellIs" dxfId="8" priority="12" stopIfTrue="1" operator="greaterThan">
      <formula>1</formula>
    </cfRule>
  </conditionalFormatting>
  <conditionalFormatting sqref="R41:Z45">
    <cfRule type="cellIs" dxfId="7" priority="17" stopIfTrue="1" operator="lessThan">
      <formula>1</formula>
    </cfRule>
    <cfRule type="cellIs" dxfId="6" priority="18" stopIfTrue="1" operator="greaterThan">
      <formula>1</formula>
    </cfRule>
    <cfRule type="cellIs" dxfId="5" priority="19" stopIfTrue="1" operator="lessThan">
      <formula>1</formula>
    </cfRule>
    <cfRule type="cellIs" dxfId="4" priority="20" stopIfTrue="1" operator="greaterThan">
      <formula>1</formula>
    </cfRule>
  </conditionalFormatting>
  <conditionalFormatting sqref="R54:Z58">
    <cfRule type="cellIs" dxfId="3" priority="1" stopIfTrue="1" operator="lessThan">
      <formula>1</formula>
    </cfRule>
    <cfRule type="cellIs" dxfId="2" priority="2" stopIfTrue="1" operator="greaterThan">
      <formula>1</formula>
    </cfRule>
    <cfRule type="cellIs" dxfId="1" priority="3" stopIfTrue="1" operator="lessThan">
      <formula>1</formula>
    </cfRule>
    <cfRule type="cellIs" dxfId="0" priority="4" stopIfTrue="1" operator="greaterThan">
      <formula>1</formula>
    </cfRule>
  </conditionalFormatting>
  <dataValidations count="4">
    <dataValidation type="list" allowBlank="1" showInputMessage="1" showErrorMessage="1" sqref="B16" xr:uid="{00000000-0002-0000-0000-000000000000}">
      <formula1>Opbrengspeil</formula1>
    </dataValidation>
    <dataValidation type="list" allowBlank="1" showInputMessage="1" showErrorMessage="1" sqref="B29" xr:uid="{00000000-0002-0000-0000-000001000000}">
      <formula1>Sonopbrengspeil</formula1>
    </dataValidation>
    <dataValidation type="list" allowBlank="1" showInputMessage="1" showErrorMessage="1" sqref="B42" xr:uid="{00000000-0002-0000-0000-000002000000}">
      <formula1>Sojaopbrengspeil</formula1>
    </dataValidation>
    <dataValidation type="list" allowBlank="1" showInputMessage="1" showErrorMessage="1" sqref="B55" xr:uid="{00000000-0002-0000-0000-000003000000}">
      <formula1>Sorgopbrengspeil</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47"/>
  <sheetViews>
    <sheetView zoomScale="70" zoomScaleNormal="70" zoomScaleSheetLayoutView="80" workbookViewId="0">
      <selection activeCell="L11" sqref="L11"/>
    </sheetView>
  </sheetViews>
  <sheetFormatPr defaultColWidth="9.109375" defaultRowHeight="14.4" x14ac:dyDescent="0.3"/>
  <cols>
    <col min="1" max="1" width="41.6640625" style="99" customWidth="1"/>
    <col min="2" max="2" width="15.6640625" style="99" bestFit="1" customWidth="1"/>
    <col min="3" max="3" width="41" style="99" customWidth="1"/>
    <col min="4" max="4" width="14.44140625" style="99" customWidth="1"/>
    <col min="5" max="8" width="14.33203125" style="99" customWidth="1"/>
    <col min="9" max="9" width="12.6640625" style="99" customWidth="1"/>
    <col min="10" max="10" width="14.44140625" style="99" customWidth="1"/>
    <col min="11" max="26" width="12.6640625" style="99" customWidth="1"/>
    <col min="27" max="27" width="10.33203125" style="99" customWidth="1"/>
    <col min="28" max="29" width="9.109375" style="99" customWidth="1"/>
    <col min="30" max="16384" width="9.109375" style="99"/>
  </cols>
  <sheetData>
    <row r="1" spans="1:28" ht="33" customHeight="1" thickBot="1" x14ac:dyDescent="0.35">
      <c r="A1" s="85" t="s">
        <v>125</v>
      </c>
      <c r="B1" s="96"/>
      <c r="C1" s="96"/>
      <c r="D1" s="96"/>
      <c r="E1" s="86" t="s">
        <v>37</v>
      </c>
      <c r="F1" s="86"/>
      <c r="G1" s="86"/>
      <c r="H1" s="97"/>
      <c r="I1" s="98"/>
    </row>
    <row r="2" spans="1:28" ht="15" thickBot="1" x14ac:dyDescent="0.35">
      <c r="A2" s="100"/>
      <c r="B2" s="101"/>
      <c r="C2" s="102"/>
      <c r="D2" s="102"/>
      <c r="E2" s="102"/>
      <c r="F2" s="102"/>
      <c r="G2" s="102"/>
      <c r="H2" s="102"/>
      <c r="I2" s="103"/>
    </row>
    <row r="3" spans="1:28" ht="33" customHeight="1" thickBot="1" x14ac:dyDescent="0.35">
      <c r="A3" s="104" t="s">
        <v>38</v>
      </c>
      <c r="B3" s="105"/>
      <c r="C3" s="105"/>
      <c r="D3" s="106"/>
      <c r="E3" s="157">
        <f>'Pryse + Sensatiwiteitsanalise'!B46</f>
        <v>7707.59</v>
      </c>
      <c r="F3" s="106" t="s">
        <v>39</v>
      </c>
      <c r="G3" s="107"/>
      <c r="H3" s="107"/>
      <c r="I3" s="108"/>
    </row>
    <row r="4" spans="1:28" ht="15" thickBot="1" x14ac:dyDescent="0.35">
      <c r="A4" s="109"/>
      <c r="B4" s="110"/>
      <c r="C4" s="110"/>
      <c r="D4" s="111"/>
      <c r="E4" s="112"/>
      <c r="F4" s="113"/>
      <c r="G4" s="110"/>
      <c r="H4" s="114"/>
      <c r="I4" s="114"/>
    </row>
    <row r="5" spans="1:28" ht="15" thickBot="1" x14ac:dyDescent="0.35">
      <c r="A5" s="115" t="s">
        <v>40</v>
      </c>
      <c r="B5" s="110"/>
      <c r="C5" s="110"/>
      <c r="D5" s="116">
        <v>2.5</v>
      </c>
      <c r="E5" s="116">
        <v>3</v>
      </c>
      <c r="F5" s="116">
        <v>3.5</v>
      </c>
      <c r="G5" s="116">
        <v>4</v>
      </c>
      <c r="H5" s="116">
        <v>5</v>
      </c>
      <c r="I5" s="116">
        <v>6</v>
      </c>
    </row>
    <row r="6" spans="1:28" ht="15" thickBot="1" x14ac:dyDescent="0.35">
      <c r="A6" s="117" t="s">
        <v>41</v>
      </c>
      <c r="B6" s="106"/>
      <c r="C6" s="118"/>
      <c r="D6" s="158">
        <v>19269</v>
      </c>
      <c r="E6" s="158">
        <v>23123</v>
      </c>
      <c r="F6" s="158">
        <v>26977</v>
      </c>
      <c r="G6" s="158">
        <v>30830</v>
      </c>
      <c r="H6" s="158">
        <v>38538</v>
      </c>
      <c r="I6" s="158">
        <v>46246</v>
      </c>
    </row>
    <row r="7" spans="1:28" ht="15" thickBot="1" x14ac:dyDescent="0.35">
      <c r="A7" s="119"/>
      <c r="B7" s="120"/>
      <c r="C7" s="120"/>
      <c r="D7" s="159"/>
      <c r="E7" s="159"/>
      <c r="F7" s="159"/>
      <c r="G7" s="159"/>
      <c r="H7" s="159"/>
      <c r="I7" s="159"/>
      <c r="Z7" s="87"/>
      <c r="AA7" s="87"/>
      <c r="AB7" s="87"/>
    </row>
    <row r="8" spans="1:28" ht="15" thickBot="1" x14ac:dyDescent="0.35">
      <c r="A8" s="121" t="s">
        <v>42</v>
      </c>
      <c r="B8" s="122"/>
      <c r="C8" s="123"/>
      <c r="D8" s="160"/>
      <c r="E8" s="160"/>
      <c r="F8" s="160"/>
      <c r="G8" s="160"/>
      <c r="H8" s="160"/>
      <c r="I8" s="160"/>
      <c r="Z8" s="88"/>
      <c r="AA8" s="88"/>
      <c r="AB8" s="88"/>
    </row>
    <row r="9" spans="1:28" x14ac:dyDescent="0.3">
      <c r="A9" s="124" t="s">
        <v>46</v>
      </c>
      <c r="B9" s="125"/>
      <c r="C9" s="125"/>
      <c r="D9" s="161">
        <v>3868.38</v>
      </c>
      <c r="E9" s="161">
        <v>3868.38</v>
      </c>
      <c r="F9" s="161">
        <v>3868.38</v>
      </c>
      <c r="G9" s="161">
        <v>3868.38</v>
      </c>
      <c r="H9" s="161">
        <v>3868.38</v>
      </c>
      <c r="I9" s="161">
        <v>4434.24</v>
      </c>
      <c r="Z9" s="89"/>
      <c r="AA9" s="89"/>
      <c r="AB9" s="89"/>
    </row>
    <row r="10" spans="1:28" x14ac:dyDescent="0.3">
      <c r="A10" s="126" t="s">
        <v>47</v>
      </c>
      <c r="B10" s="127"/>
      <c r="C10" s="127"/>
      <c r="D10" s="162">
        <v>2444.73</v>
      </c>
      <c r="E10" s="162">
        <v>2860.87</v>
      </c>
      <c r="F10" s="162">
        <v>3277.02</v>
      </c>
      <c r="G10" s="162">
        <v>3693.16</v>
      </c>
      <c r="H10" s="162">
        <v>4525.45</v>
      </c>
      <c r="I10" s="162">
        <v>5357.74</v>
      </c>
      <c r="Z10" s="89"/>
      <c r="AA10" s="89"/>
      <c r="AB10" s="89"/>
    </row>
    <row r="11" spans="1:28" x14ac:dyDescent="0.3">
      <c r="A11" s="126" t="s">
        <v>48</v>
      </c>
      <c r="B11" s="127"/>
      <c r="C11" s="127"/>
      <c r="D11" s="162"/>
      <c r="E11" s="162"/>
      <c r="F11" s="162"/>
      <c r="G11" s="162"/>
      <c r="H11" s="162"/>
      <c r="I11" s="162"/>
      <c r="Z11" s="89"/>
      <c r="AA11" s="89"/>
      <c r="AB11" s="89"/>
    </row>
    <row r="12" spans="1:28" x14ac:dyDescent="0.3">
      <c r="A12" s="126" t="s">
        <v>49</v>
      </c>
      <c r="B12" s="127"/>
      <c r="C12" s="127"/>
      <c r="D12" s="162">
        <v>1214.3699999999999</v>
      </c>
      <c r="E12" s="162">
        <v>1236.45</v>
      </c>
      <c r="F12" s="162">
        <v>1258.53</v>
      </c>
      <c r="G12" s="162">
        <v>1280.6099999999999</v>
      </c>
      <c r="H12" s="162">
        <v>1313.73</v>
      </c>
      <c r="I12" s="162">
        <v>1346.85</v>
      </c>
      <c r="Z12" s="89"/>
      <c r="AA12" s="89"/>
      <c r="AB12" s="89"/>
    </row>
    <row r="13" spans="1:28" x14ac:dyDescent="0.3">
      <c r="A13" s="126" t="s">
        <v>50</v>
      </c>
      <c r="B13" s="127"/>
      <c r="C13" s="127"/>
      <c r="D13" s="162">
        <v>1536.28</v>
      </c>
      <c r="E13" s="162">
        <v>1538.66</v>
      </c>
      <c r="F13" s="162">
        <v>1541.03</v>
      </c>
      <c r="G13" s="162">
        <v>1543.41</v>
      </c>
      <c r="H13" s="162">
        <v>1548.16</v>
      </c>
      <c r="I13" s="162">
        <v>1552.92</v>
      </c>
      <c r="Z13" s="89"/>
      <c r="AA13" s="89"/>
      <c r="AB13" s="89"/>
    </row>
    <row r="14" spans="1:28" x14ac:dyDescent="0.3">
      <c r="A14" s="126" t="s">
        <v>51</v>
      </c>
      <c r="B14" s="127"/>
      <c r="C14" s="127"/>
      <c r="D14" s="162">
        <v>1800</v>
      </c>
      <c r="E14" s="162">
        <v>1800</v>
      </c>
      <c r="F14" s="162">
        <v>1800</v>
      </c>
      <c r="G14" s="162">
        <v>1800</v>
      </c>
      <c r="H14" s="162">
        <v>1800</v>
      </c>
      <c r="I14" s="162">
        <v>1800</v>
      </c>
      <c r="Z14" s="89"/>
      <c r="AA14" s="89"/>
      <c r="AB14" s="89"/>
    </row>
    <row r="15" spans="1:28" x14ac:dyDescent="0.3">
      <c r="A15" s="126" t="s">
        <v>52</v>
      </c>
      <c r="B15" s="127"/>
      <c r="C15" s="127"/>
      <c r="D15" s="162">
        <v>1800</v>
      </c>
      <c r="E15" s="162">
        <v>1800</v>
      </c>
      <c r="F15" s="162">
        <v>1800</v>
      </c>
      <c r="G15" s="162">
        <v>1800</v>
      </c>
      <c r="H15" s="162">
        <v>1800</v>
      </c>
      <c r="I15" s="162">
        <v>1800</v>
      </c>
    </row>
    <row r="16" spans="1:28" x14ac:dyDescent="0.3">
      <c r="A16" s="126" t="s">
        <v>53</v>
      </c>
      <c r="B16" s="127"/>
      <c r="C16" s="127"/>
      <c r="D16" s="162"/>
      <c r="E16" s="162"/>
      <c r="F16" s="162"/>
      <c r="G16" s="162"/>
      <c r="H16" s="162"/>
      <c r="I16" s="162"/>
    </row>
    <row r="17" spans="1:10" x14ac:dyDescent="0.3">
      <c r="A17" s="128" t="s">
        <v>54</v>
      </c>
      <c r="B17" s="129"/>
      <c r="C17" s="129"/>
      <c r="D17" s="162">
        <v>7957.4</v>
      </c>
      <c r="E17" s="162">
        <v>8274.2000000000007</v>
      </c>
      <c r="F17" s="162">
        <v>8591</v>
      </c>
      <c r="G17" s="162">
        <v>8987</v>
      </c>
      <c r="H17" s="162">
        <v>8591</v>
      </c>
      <c r="I17" s="162">
        <v>8591</v>
      </c>
    </row>
    <row r="18" spans="1:10" x14ac:dyDescent="0.3">
      <c r="A18" s="126" t="s">
        <v>55</v>
      </c>
      <c r="B18" s="127"/>
      <c r="C18" s="127"/>
      <c r="D18" s="162">
        <v>1154.29</v>
      </c>
      <c r="E18" s="162">
        <v>1204.73</v>
      </c>
      <c r="F18" s="162">
        <v>1255.18</v>
      </c>
      <c r="G18" s="162">
        <v>1309.74</v>
      </c>
      <c r="H18" s="162">
        <v>1356.48</v>
      </c>
      <c r="I18" s="162">
        <v>1453.27</v>
      </c>
    </row>
    <row r="19" spans="1:10" x14ac:dyDescent="0.3">
      <c r="A19" s="126" t="s">
        <v>56</v>
      </c>
      <c r="B19" s="127"/>
      <c r="C19" s="127"/>
      <c r="D19" s="162"/>
      <c r="E19" s="162"/>
      <c r="F19" s="162"/>
      <c r="G19" s="162"/>
      <c r="H19" s="162"/>
      <c r="I19" s="162"/>
    </row>
    <row r="20" spans="1:10" x14ac:dyDescent="0.3">
      <c r="A20" s="126" t="s">
        <v>57</v>
      </c>
      <c r="B20" s="127"/>
      <c r="C20" s="127"/>
      <c r="D20" s="162">
        <v>1059.79</v>
      </c>
      <c r="E20" s="162">
        <v>1271.75</v>
      </c>
      <c r="F20" s="162">
        <v>1483.71</v>
      </c>
      <c r="G20" s="162">
        <v>1695.67</v>
      </c>
      <c r="H20" s="162">
        <v>2119.59</v>
      </c>
      <c r="I20" s="162">
        <v>2543.5</v>
      </c>
    </row>
    <row r="21" spans="1:10" x14ac:dyDescent="0.3">
      <c r="A21" s="126" t="s">
        <v>58</v>
      </c>
      <c r="B21" s="127"/>
      <c r="C21" s="127"/>
      <c r="D21" s="162">
        <v>200</v>
      </c>
      <c r="E21" s="162">
        <v>200</v>
      </c>
      <c r="F21" s="162">
        <v>200</v>
      </c>
      <c r="G21" s="162">
        <v>200</v>
      </c>
      <c r="H21" s="162">
        <v>200</v>
      </c>
      <c r="I21" s="162">
        <v>200</v>
      </c>
    </row>
    <row r="22" spans="1:10" s="130" customFormat="1" x14ac:dyDescent="0.3">
      <c r="A22" s="126" t="s">
        <v>59</v>
      </c>
      <c r="B22" s="127"/>
      <c r="C22" s="127"/>
      <c r="D22" s="162">
        <v>300</v>
      </c>
      <c r="E22" s="162">
        <v>300</v>
      </c>
      <c r="F22" s="162">
        <v>300</v>
      </c>
      <c r="G22" s="162">
        <v>300</v>
      </c>
      <c r="H22" s="162">
        <v>300</v>
      </c>
      <c r="I22" s="162">
        <v>300</v>
      </c>
      <c r="J22" s="99"/>
    </row>
    <row r="23" spans="1:10" s="130" customFormat="1" x14ac:dyDescent="0.3">
      <c r="A23" s="126" t="s">
        <v>60</v>
      </c>
      <c r="B23" s="127"/>
      <c r="C23" s="127"/>
      <c r="D23" s="162"/>
      <c r="E23" s="162"/>
      <c r="F23" s="162"/>
      <c r="G23" s="162"/>
      <c r="H23" s="162"/>
      <c r="I23" s="162"/>
      <c r="J23" s="99"/>
    </row>
    <row r="24" spans="1:10" s="130" customFormat="1" x14ac:dyDescent="0.3">
      <c r="A24" s="126" t="s">
        <v>61</v>
      </c>
      <c r="B24" s="127"/>
      <c r="C24" s="127"/>
      <c r="D24" s="162"/>
      <c r="E24" s="162"/>
      <c r="F24" s="162"/>
      <c r="G24" s="162"/>
      <c r="H24" s="162"/>
      <c r="I24" s="162"/>
      <c r="J24" s="99"/>
    </row>
    <row r="25" spans="1:10" s="130" customFormat="1" ht="15" thickBot="1" x14ac:dyDescent="0.35">
      <c r="A25" s="126" t="s">
        <v>62</v>
      </c>
      <c r="B25" s="127"/>
      <c r="C25" s="127"/>
      <c r="D25" s="162">
        <v>1458.45</v>
      </c>
      <c r="E25" s="162">
        <v>1522.19</v>
      </c>
      <c r="F25" s="162">
        <v>1585.93</v>
      </c>
      <c r="G25" s="162">
        <v>1654.87</v>
      </c>
      <c r="H25" s="162">
        <v>1713.92</v>
      </c>
      <c r="I25" s="162">
        <v>1836.22</v>
      </c>
      <c r="J25" s="99"/>
    </row>
    <row r="26" spans="1:10" s="130" customFormat="1" ht="15" thickBot="1" x14ac:dyDescent="0.35">
      <c r="A26" s="131" t="s">
        <v>63</v>
      </c>
      <c r="B26" s="132"/>
      <c r="C26" s="133"/>
      <c r="D26" s="163">
        <f>SUM(D9:D25)</f>
        <v>24793.690000000002</v>
      </c>
      <c r="E26" s="163">
        <f t="shared" ref="E26:I26" si="0">SUM(E9:E25)</f>
        <v>25877.23</v>
      </c>
      <c r="F26" s="163">
        <f t="shared" si="0"/>
        <v>26960.78</v>
      </c>
      <c r="G26" s="163">
        <f t="shared" si="0"/>
        <v>28132.84</v>
      </c>
      <c r="H26" s="163">
        <f t="shared" si="0"/>
        <v>29136.71</v>
      </c>
      <c r="I26" s="163">
        <f t="shared" si="0"/>
        <v>31215.74</v>
      </c>
      <c r="J26" s="99"/>
    </row>
    <row r="27" spans="1:10" s="130" customFormat="1" ht="15" thickBot="1" x14ac:dyDescent="0.35">
      <c r="A27" s="134"/>
      <c r="B27" s="135"/>
      <c r="C27" s="135"/>
      <c r="D27" s="164"/>
      <c r="E27" s="164"/>
      <c r="F27" s="164"/>
      <c r="G27" s="164"/>
      <c r="H27" s="164"/>
      <c r="I27" s="164"/>
      <c r="J27" s="99"/>
    </row>
    <row r="28" spans="1:10" s="140" customFormat="1" ht="15" thickBot="1" x14ac:dyDescent="0.35">
      <c r="A28" s="136" t="s">
        <v>64</v>
      </c>
      <c r="B28" s="137"/>
      <c r="C28" s="138"/>
      <c r="D28" s="163">
        <v>6022.34</v>
      </c>
      <c r="E28" s="163">
        <v>6022.34</v>
      </c>
      <c r="F28" s="163">
        <v>6022.34</v>
      </c>
      <c r="G28" s="163">
        <v>6022.34</v>
      </c>
      <c r="H28" s="163">
        <v>6022.34</v>
      </c>
      <c r="I28" s="163">
        <v>6022.34</v>
      </c>
      <c r="J28" s="139"/>
    </row>
    <row r="29" spans="1:10" ht="15" thickBot="1" x14ac:dyDescent="0.35">
      <c r="A29" s="134"/>
      <c r="B29" s="135"/>
      <c r="C29" s="135"/>
      <c r="D29" s="164"/>
      <c r="E29" s="164"/>
      <c r="F29" s="164"/>
      <c r="G29" s="164"/>
      <c r="H29" s="164"/>
      <c r="I29" s="164"/>
    </row>
    <row r="30" spans="1:10" ht="15" thickBot="1" x14ac:dyDescent="0.35">
      <c r="A30" s="131" t="s">
        <v>65</v>
      </c>
      <c r="B30" s="132"/>
      <c r="C30" s="133"/>
      <c r="D30" s="163">
        <f>D26+D28</f>
        <v>30816.030000000002</v>
      </c>
      <c r="E30" s="163">
        <f t="shared" ref="E30:I30" si="1">E26+E28</f>
        <v>31899.57</v>
      </c>
      <c r="F30" s="163">
        <f t="shared" si="1"/>
        <v>32983.119999999995</v>
      </c>
      <c r="G30" s="163">
        <f t="shared" si="1"/>
        <v>34155.18</v>
      </c>
      <c r="H30" s="163">
        <f t="shared" si="1"/>
        <v>35159.050000000003</v>
      </c>
      <c r="I30" s="163">
        <f t="shared" si="1"/>
        <v>37238.080000000002</v>
      </c>
    </row>
    <row r="31" spans="1:10" ht="15" thickBot="1" x14ac:dyDescent="0.35">
      <c r="A31" s="141"/>
      <c r="B31" s="142"/>
      <c r="C31" s="142"/>
      <c r="D31" s="165"/>
      <c r="E31" s="165"/>
      <c r="F31" s="165"/>
      <c r="G31" s="165"/>
      <c r="H31" s="165"/>
      <c r="I31" s="165"/>
    </row>
    <row r="32" spans="1:10" ht="15" thickBot="1" x14ac:dyDescent="0.35">
      <c r="A32" s="131" t="s">
        <v>66</v>
      </c>
      <c r="B32" s="143"/>
      <c r="C32" s="144"/>
      <c r="D32" s="163">
        <f>D30/D5</f>
        <v>12326.412</v>
      </c>
      <c r="E32" s="163">
        <f t="shared" ref="E32:I32" si="2">E30/E5</f>
        <v>10633.19</v>
      </c>
      <c r="F32" s="163">
        <f t="shared" si="2"/>
        <v>9423.7485714285704</v>
      </c>
      <c r="G32" s="163">
        <f t="shared" si="2"/>
        <v>8538.7950000000001</v>
      </c>
      <c r="H32" s="163">
        <f t="shared" si="2"/>
        <v>7031.81</v>
      </c>
      <c r="I32" s="163">
        <f t="shared" si="2"/>
        <v>6206.3466666666673</v>
      </c>
    </row>
    <row r="33" spans="1:10" ht="15" thickBot="1" x14ac:dyDescent="0.35">
      <c r="A33" s="119"/>
      <c r="B33" s="120"/>
      <c r="C33" s="120"/>
      <c r="D33" s="165"/>
      <c r="E33" s="165"/>
      <c r="F33" s="165"/>
      <c r="G33" s="165"/>
      <c r="H33" s="165"/>
      <c r="I33" s="165"/>
    </row>
    <row r="34" spans="1:10" ht="15" thickBot="1" x14ac:dyDescent="0.35">
      <c r="A34" s="145" t="s">
        <v>67</v>
      </c>
      <c r="B34" s="106"/>
      <c r="C34" s="106"/>
      <c r="D34" s="163">
        <f>'Pryse + Sensatiwiteitsanalise'!$D$6</f>
        <v>192.41</v>
      </c>
      <c r="E34" s="163">
        <f>'Pryse + Sensatiwiteitsanalise'!$D$6</f>
        <v>192.41</v>
      </c>
      <c r="F34" s="163">
        <f>'Pryse + Sensatiwiteitsanalise'!$D$6</f>
        <v>192.41</v>
      </c>
      <c r="G34" s="163">
        <f>'Pryse + Sensatiwiteitsanalise'!$D$6</f>
        <v>192.41</v>
      </c>
      <c r="H34" s="163">
        <f>'Pryse + Sensatiwiteitsanalise'!$D$6</f>
        <v>192.41</v>
      </c>
      <c r="I34" s="163">
        <f>'Pryse + Sensatiwiteitsanalise'!$D$6</f>
        <v>192.41</v>
      </c>
    </row>
    <row r="35" spans="1:10" ht="15" thickBot="1" x14ac:dyDescent="0.35">
      <c r="A35" s="119"/>
      <c r="B35" s="120"/>
      <c r="C35" s="120"/>
      <c r="D35" s="165"/>
      <c r="E35" s="165"/>
      <c r="F35" s="165"/>
      <c r="G35" s="165"/>
      <c r="H35" s="165"/>
      <c r="I35" s="165"/>
    </row>
    <row r="36" spans="1:10" ht="15" thickBot="1" x14ac:dyDescent="0.35">
      <c r="A36" s="146" t="s">
        <v>68</v>
      </c>
      <c r="B36" s="147"/>
      <c r="C36" s="148"/>
      <c r="D36" s="166">
        <f>D32+D34</f>
        <v>12518.822</v>
      </c>
      <c r="E36" s="166">
        <f t="shared" ref="E36:I36" si="3">E32+E34</f>
        <v>10825.6</v>
      </c>
      <c r="F36" s="166">
        <f t="shared" si="3"/>
        <v>9616.1585714285702</v>
      </c>
      <c r="G36" s="166">
        <f t="shared" si="3"/>
        <v>8731.2049999999999</v>
      </c>
      <c r="H36" s="166">
        <f t="shared" si="3"/>
        <v>7224.22</v>
      </c>
      <c r="I36" s="166">
        <f t="shared" si="3"/>
        <v>6398.7566666666671</v>
      </c>
    </row>
    <row r="37" spans="1:10" ht="15" thickBot="1" x14ac:dyDescent="0.35">
      <c r="A37" s="149" t="s">
        <v>69</v>
      </c>
      <c r="B37" s="150"/>
      <c r="C37" s="151"/>
      <c r="D37" s="166">
        <f>'Pryse + Sensatiwiteitsanalise'!B6</f>
        <v>7900</v>
      </c>
      <c r="E37" s="166">
        <f>$D$37</f>
        <v>7900</v>
      </c>
      <c r="F37" s="166">
        <f>$D$37</f>
        <v>7900</v>
      </c>
      <c r="G37" s="166">
        <f>$D$37</f>
        <v>7900</v>
      </c>
      <c r="H37" s="166">
        <f>$D$37</f>
        <v>7900</v>
      </c>
      <c r="I37" s="166">
        <f>$D$37</f>
        <v>7900</v>
      </c>
    </row>
    <row r="38" spans="1:10" ht="15" thickBot="1" x14ac:dyDescent="0.35">
      <c r="A38" s="152"/>
      <c r="B38" s="152"/>
      <c r="C38" s="152"/>
      <c r="D38" s="167"/>
      <c r="E38" s="167"/>
      <c r="F38" s="167"/>
      <c r="G38" s="167"/>
      <c r="H38" s="167"/>
      <c r="I38" s="167"/>
    </row>
    <row r="39" spans="1:10" s="153" customFormat="1" x14ac:dyDescent="0.3">
      <c r="A39" s="90" t="s">
        <v>70</v>
      </c>
      <c r="B39" s="91"/>
      <c r="C39" s="92"/>
      <c r="D39" s="168">
        <f>D6-D26</f>
        <v>-5524.6900000000023</v>
      </c>
      <c r="E39" s="168">
        <f>E6-E26</f>
        <v>-2754.2299999999996</v>
      </c>
      <c r="F39" s="168">
        <f>F6-F26</f>
        <v>16.220000000001164</v>
      </c>
      <c r="G39" s="168">
        <f t="shared" ref="G39:I39" si="4">G6-G26</f>
        <v>2697.16</v>
      </c>
      <c r="H39" s="168">
        <f t="shared" si="4"/>
        <v>9401.2900000000009</v>
      </c>
      <c r="I39" s="168">
        <f t="shared" si="4"/>
        <v>15030.259999999998</v>
      </c>
    </row>
    <row r="40" spans="1:10" s="153" customFormat="1" ht="15" thickBot="1" x14ac:dyDescent="0.35">
      <c r="A40" s="174" t="s">
        <v>71</v>
      </c>
      <c r="B40" s="175"/>
      <c r="C40" s="176"/>
      <c r="D40" s="177">
        <f>D6-D30</f>
        <v>-11547.030000000002</v>
      </c>
      <c r="E40" s="177">
        <f>E6-E30</f>
        <v>-8776.57</v>
      </c>
      <c r="F40" s="177">
        <f>F6-F30</f>
        <v>-6006.1199999999953</v>
      </c>
      <c r="G40" s="177">
        <f t="shared" ref="G40:I40" si="5">G6-G30</f>
        <v>-3325.1800000000003</v>
      </c>
      <c r="H40" s="177">
        <f t="shared" si="5"/>
        <v>3378.9499999999971</v>
      </c>
      <c r="I40" s="177">
        <f t="shared" si="5"/>
        <v>9007.9199999999983</v>
      </c>
    </row>
    <row r="41" spans="1:10" x14ac:dyDescent="0.3">
      <c r="A41" s="169" t="s">
        <v>124</v>
      </c>
      <c r="B41" s="170"/>
      <c r="C41" s="170"/>
      <c r="D41" s="170"/>
      <c r="E41" s="170"/>
      <c r="F41" s="170"/>
      <c r="G41" s="170"/>
      <c r="H41" s="170"/>
      <c r="I41" s="179"/>
      <c r="J41" s="155"/>
    </row>
    <row r="42" spans="1:10" x14ac:dyDescent="0.3">
      <c r="A42" s="171" t="s">
        <v>72</v>
      </c>
      <c r="B42" s="178"/>
      <c r="C42" s="178"/>
      <c r="D42" s="178"/>
      <c r="E42" s="178"/>
      <c r="F42" s="178"/>
      <c r="G42" s="178"/>
      <c r="H42" s="178"/>
      <c r="I42" s="180"/>
      <c r="J42" s="155"/>
    </row>
    <row r="43" spans="1:10" ht="15" thickBot="1" x14ac:dyDescent="0.35">
      <c r="A43" s="172" t="s">
        <v>73</v>
      </c>
      <c r="B43" s="173"/>
      <c r="C43" s="173"/>
      <c r="D43" s="173"/>
      <c r="E43" s="173"/>
      <c r="F43" s="173"/>
      <c r="G43" s="173"/>
      <c r="H43" s="173"/>
      <c r="I43" s="181"/>
      <c r="J43" s="155"/>
    </row>
    <row r="44" spans="1:10" x14ac:dyDescent="0.3">
      <c r="A44" s="184" t="s">
        <v>76</v>
      </c>
      <c r="B44" s="183"/>
      <c r="C44" s="183"/>
      <c r="D44" s="183"/>
      <c r="E44" s="183"/>
      <c r="F44" s="183"/>
      <c r="G44" s="183"/>
      <c r="H44" s="183"/>
      <c r="I44" s="185"/>
    </row>
    <row r="45" spans="1:10" x14ac:dyDescent="0.3">
      <c r="A45" s="186"/>
      <c r="B45" s="182"/>
      <c r="C45" s="182"/>
      <c r="D45" s="182"/>
      <c r="E45" s="182"/>
      <c r="F45" s="182"/>
      <c r="G45" s="182"/>
      <c r="H45" s="182"/>
      <c r="I45" s="187"/>
    </row>
    <row r="46" spans="1:10" x14ac:dyDescent="0.3">
      <c r="A46" s="186"/>
      <c r="B46" s="182"/>
      <c r="C46" s="182"/>
      <c r="D46" s="182"/>
      <c r="E46" s="182"/>
      <c r="F46" s="182"/>
      <c r="G46" s="182"/>
      <c r="H46" s="182"/>
      <c r="I46" s="187"/>
    </row>
    <row r="47" spans="1:10" ht="15" thickBot="1" x14ac:dyDescent="0.35">
      <c r="A47" s="188"/>
      <c r="B47" s="189"/>
      <c r="C47" s="189"/>
      <c r="D47" s="189"/>
      <c r="E47" s="189"/>
      <c r="F47" s="189"/>
      <c r="G47" s="189"/>
      <c r="H47" s="189"/>
      <c r="I47" s="190"/>
    </row>
  </sheetData>
  <mergeCells count="13">
    <mergeCell ref="A44:I47"/>
    <mergeCell ref="A39:C39"/>
    <mergeCell ref="A40:C40"/>
    <mergeCell ref="Z7:AB7"/>
    <mergeCell ref="A1:D1"/>
    <mergeCell ref="E1:G1"/>
    <mergeCell ref="A36:C36"/>
    <mergeCell ref="A3:C3"/>
    <mergeCell ref="A8:C8"/>
    <mergeCell ref="A26:C26"/>
    <mergeCell ref="A28:C28"/>
    <mergeCell ref="A30:C30"/>
    <mergeCell ref="A32:C32"/>
  </mergeCells>
  <phoneticPr fontId="0" type="noConversion"/>
  <conditionalFormatting sqref="D39:I40">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31496062992125984" right="0.31496062992125984" top="0.55118110236220474" bottom="0.55118110236220474" header="0.31496062992125984" footer="0.31496062992125984"/>
  <pageSetup scale="64" fitToHeight="0" orientation="portrait" r:id="rId1"/>
  <headerFooter>
    <oddHeader>&amp;F</oddHeader>
    <oddFoote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47"/>
  <sheetViews>
    <sheetView zoomScale="70" zoomScaleNormal="70" zoomScaleSheetLayoutView="90" workbookViewId="0">
      <selection activeCell="AK15" sqref="AK15"/>
    </sheetView>
  </sheetViews>
  <sheetFormatPr defaultColWidth="9.109375" defaultRowHeight="14.4" x14ac:dyDescent="0.3"/>
  <cols>
    <col min="1" max="1" width="43.6640625" style="99" customWidth="1"/>
    <col min="2" max="2" width="16.44140625" style="99" customWidth="1"/>
    <col min="3" max="3" width="38.33203125" style="99" customWidth="1"/>
    <col min="4" max="4" width="15.5546875" style="99" customWidth="1"/>
    <col min="5" max="9" width="14.33203125" style="99" customWidth="1"/>
    <col min="10" max="10" width="14.44140625" style="99" customWidth="1"/>
    <col min="11" max="26" width="12.6640625" style="99" hidden="1" customWidth="1"/>
    <col min="27" max="27" width="12.5546875" style="99" hidden="1" customWidth="1"/>
    <col min="28" max="29" width="0" style="99" hidden="1" customWidth="1"/>
    <col min="30" max="16384" width="9.109375" style="99"/>
  </cols>
  <sheetData>
    <row r="1" spans="1:28" ht="33" customHeight="1" thickBot="1" x14ac:dyDescent="0.35">
      <c r="A1" s="85" t="s">
        <v>126</v>
      </c>
      <c r="B1" s="96"/>
      <c r="C1" s="96"/>
      <c r="D1" s="96"/>
      <c r="E1" s="86" t="s">
        <v>74</v>
      </c>
      <c r="F1" s="86"/>
      <c r="G1" s="86"/>
      <c r="H1" s="97"/>
      <c r="I1" s="98"/>
    </row>
    <row r="2" spans="1:28" ht="15" thickBot="1" x14ac:dyDescent="0.35">
      <c r="A2" s="100"/>
      <c r="B2" s="101"/>
      <c r="C2" s="102"/>
      <c r="D2" s="102"/>
      <c r="E2" s="102"/>
      <c r="F2" s="102"/>
      <c r="G2" s="102"/>
      <c r="H2" s="102"/>
      <c r="I2" s="103"/>
    </row>
    <row r="3" spans="1:28" ht="27" customHeight="1" thickBot="1" x14ac:dyDescent="0.35">
      <c r="A3" s="104" t="s">
        <v>38</v>
      </c>
      <c r="B3" s="105"/>
      <c r="C3" s="105"/>
      <c r="D3" s="106"/>
      <c r="E3" s="157">
        <f>'Pryse + Sensatiwiteitsanalise'!B20</f>
        <v>3513.71</v>
      </c>
      <c r="F3" s="106" t="s">
        <v>39</v>
      </c>
      <c r="G3" s="106"/>
      <c r="H3" s="107"/>
      <c r="I3" s="108"/>
    </row>
    <row r="4" spans="1:28" ht="15" thickBot="1" x14ac:dyDescent="0.35">
      <c r="A4" s="109"/>
      <c r="B4" s="110"/>
      <c r="C4" s="110"/>
      <c r="D4" s="111"/>
      <c r="E4" s="112"/>
      <c r="F4" s="113"/>
      <c r="G4" s="110"/>
      <c r="H4" s="114"/>
      <c r="I4" s="114"/>
    </row>
    <row r="5" spans="1:28" ht="15" thickBot="1" x14ac:dyDescent="0.35">
      <c r="A5" s="115" t="s">
        <v>40</v>
      </c>
      <c r="B5" s="110"/>
      <c r="C5" s="110"/>
      <c r="D5" s="191">
        <v>9</v>
      </c>
      <c r="E5" s="191">
        <v>10</v>
      </c>
      <c r="F5" s="191">
        <v>12</v>
      </c>
      <c r="G5" s="191">
        <v>14</v>
      </c>
      <c r="H5" s="191">
        <v>15</v>
      </c>
      <c r="I5" s="191">
        <v>16</v>
      </c>
    </row>
    <row r="6" spans="1:28" ht="15" thickBot="1" x14ac:dyDescent="0.35">
      <c r="A6" s="117" t="s">
        <v>41</v>
      </c>
      <c r="B6" s="106"/>
      <c r="C6" s="118"/>
      <c r="D6" s="158">
        <v>28099.89</v>
      </c>
      <c r="E6" s="158">
        <v>31222.1</v>
      </c>
      <c r="F6" s="158">
        <v>37466.520000000004</v>
      </c>
      <c r="G6" s="158">
        <v>43710.94</v>
      </c>
      <c r="H6" s="158">
        <v>46833.15</v>
      </c>
      <c r="I6" s="158">
        <v>49955.360000000001</v>
      </c>
    </row>
    <row r="7" spans="1:28" ht="15" thickBot="1" x14ac:dyDescent="0.35">
      <c r="A7" s="119"/>
      <c r="B7" s="120"/>
      <c r="C7" s="120"/>
      <c r="D7" s="159"/>
      <c r="E7" s="159"/>
      <c r="F7" s="159"/>
      <c r="G7" s="159"/>
      <c r="H7" s="159"/>
      <c r="I7" s="159"/>
      <c r="Z7" s="87" t="s">
        <v>75</v>
      </c>
      <c r="AA7" s="87"/>
      <c r="AB7" s="87"/>
    </row>
    <row r="8" spans="1:28" ht="15" thickBot="1" x14ac:dyDescent="0.35">
      <c r="A8" s="121" t="s">
        <v>42</v>
      </c>
      <c r="B8" s="122"/>
      <c r="C8" s="123"/>
      <c r="D8" s="160"/>
      <c r="E8" s="160"/>
      <c r="F8" s="160"/>
      <c r="G8" s="160"/>
      <c r="H8" s="160"/>
      <c r="I8" s="160"/>
      <c r="Z8" s="88" t="s">
        <v>43</v>
      </c>
      <c r="AA8" s="88" t="s">
        <v>44</v>
      </c>
      <c r="AB8" s="88" t="s">
        <v>45</v>
      </c>
    </row>
    <row r="9" spans="1:28" x14ac:dyDescent="0.3">
      <c r="A9" s="124" t="s">
        <v>46</v>
      </c>
      <c r="B9" s="125"/>
      <c r="C9" s="125"/>
      <c r="D9" s="161">
        <v>7093.13</v>
      </c>
      <c r="E9" s="161">
        <v>7093.13</v>
      </c>
      <c r="F9" s="161">
        <v>7093.13</v>
      </c>
      <c r="G9" s="161">
        <v>7093.13</v>
      </c>
      <c r="H9" s="161">
        <v>7093.13</v>
      </c>
      <c r="I9" s="161">
        <v>7093.13</v>
      </c>
      <c r="Z9" s="89">
        <v>9</v>
      </c>
      <c r="AA9" s="89">
        <f>D26</f>
        <v>43648.56</v>
      </c>
      <c r="AB9" s="89">
        <f>D28</f>
        <v>6930.69</v>
      </c>
    </row>
    <row r="10" spans="1:28" x14ac:dyDescent="0.3">
      <c r="A10" s="126" t="s">
        <v>47</v>
      </c>
      <c r="B10" s="127"/>
      <c r="C10" s="127"/>
      <c r="D10" s="162">
        <v>14425.91</v>
      </c>
      <c r="E10" s="162">
        <v>15939.9</v>
      </c>
      <c r="F10" s="162">
        <v>18967.88</v>
      </c>
      <c r="G10" s="162">
        <v>21995.86</v>
      </c>
      <c r="H10" s="162">
        <v>23509.85</v>
      </c>
      <c r="I10" s="162">
        <v>25023.84</v>
      </c>
      <c r="Z10" s="89">
        <v>10</v>
      </c>
      <c r="AA10" s="89">
        <f>E26</f>
        <v>46843.100000000006</v>
      </c>
      <c r="AB10" s="89">
        <f>E28</f>
        <v>6930.69</v>
      </c>
    </row>
    <row r="11" spans="1:28" x14ac:dyDescent="0.3">
      <c r="A11" s="126" t="s">
        <v>48</v>
      </c>
      <c r="B11" s="127"/>
      <c r="C11" s="127"/>
      <c r="D11" s="162">
        <v>800</v>
      </c>
      <c r="E11" s="162">
        <v>800</v>
      </c>
      <c r="F11" s="162">
        <v>800</v>
      </c>
      <c r="G11" s="162">
        <v>800</v>
      </c>
      <c r="H11" s="162">
        <v>800</v>
      </c>
      <c r="I11" s="162">
        <v>800</v>
      </c>
      <c r="Z11" s="89">
        <v>12</v>
      </c>
      <c r="AA11" s="89">
        <f>F26</f>
        <v>53219.590000000011</v>
      </c>
      <c r="AB11" s="89">
        <f>F28</f>
        <v>6930.69</v>
      </c>
    </row>
    <row r="12" spans="1:28" x14ac:dyDescent="0.3">
      <c r="A12" s="126" t="s">
        <v>49</v>
      </c>
      <c r="B12" s="127"/>
      <c r="C12" s="127"/>
      <c r="D12" s="162">
        <v>1572.07</v>
      </c>
      <c r="E12" s="162">
        <v>1627.27</v>
      </c>
      <c r="F12" s="162">
        <v>1726.63</v>
      </c>
      <c r="G12" s="162">
        <v>1825.99</v>
      </c>
      <c r="H12" s="162">
        <v>1881.19</v>
      </c>
      <c r="I12" s="162">
        <v>1936.39</v>
      </c>
      <c r="Z12" s="89">
        <v>14</v>
      </c>
      <c r="AA12" s="89">
        <f>G26</f>
        <v>59596.100000000006</v>
      </c>
      <c r="AB12" s="89">
        <f>G28</f>
        <v>6930.69</v>
      </c>
    </row>
    <row r="13" spans="1:28" x14ac:dyDescent="0.3">
      <c r="A13" s="126" t="s">
        <v>50</v>
      </c>
      <c r="B13" s="127"/>
      <c r="C13" s="127"/>
      <c r="D13" s="162">
        <v>1309.67</v>
      </c>
      <c r="E13" s="162">
        <v>1320.46</v>
      </c>
      <c r="F13" s="162">
        <v>1342.04</v>
      </c>
      <c r="G13" s="162">
        <v>1363.62</v>
      </c>
      <c r="H13" s="162">
        <v>1374.41</v>
      </c>
      <c r="I13" s="162">
        <v>1385.2</v>
      </c>
      <c r="Z13" s="89">
        <v>15</v>
      </c>
      <c r="AA13" s="89">
        <f>H26</f>
        <v>62790.630000000005</v>
      </c>
      <c r="AB13" s="89">
        <f>H28</f>
        <v>6930.69</v>
      </c>
    </row>
    <row r="14" spans="1:28" x14ac:dyDescent="0.3">
      <c r="A14" s="126" t="s">
        <v>51</v>
      </c>
      <c r="B14" s="127"/>
      <c r="C14" s="127"/>
      <c r="D14" s="162">
        <v>1800</v>
      </c>
      <c r="E14" s="162">
        <v>1800</v>
      </c>
      <c r="F14" s="162">
        <v>1800</v>
      </c>
      <c r="G14" s="162">
        <v>1800</v>
      </c>
      <c r="H14" s="162">
        <v>1800</v>
      </c>
      <c r="I14" s="162">
        <v>1800</v>
      </c>
      <c r="Z14" s="89">
        <v>16</v>
      </c>
      <c r="AA14" s="89">
        <f>I26</f>
        <v>65985.16</v>
      </c>
      <c r="AB14" s="89">
        <f>I28</f>
        <v>6930.69</v>
      </c>
    </row>
    <row r="15" spans="1:28" x14ac:dyDescent="0.3">
      <c r="A15" s="126" t="s">
        <v>52</v>
      </c>
      <c r="B15" s="127"/>
      <c r="C15" s="127"/>
      <c r="D15" s="162">
        <v>1200</v>
      </c>
      <c r="E15" s="162">
        <v>1200</v>
      </c>
      <c r="F15" s="162">
        <v>1200</v>
      </c>
      <c r="G15" s="162">
        <v>1200</v>
      </c>
      <c r="H15" s="162">
        <v>1200</v>
      </c>
      <c r="I15" s="162">
        <v>1200</v>
      </c>
      <c r="AB15" s="89"/>
    </row>
    <row r="16" spans="1:28" x14ac:dyDescent="0.3">
      <c r="A16" s="126" t="s">
        <v>53</v>
      </c>
      <c r="B16" s="127"/>
      <c r="C16" s="127"/>
      <c r="D16" s="162"/>
      <c r="E16" s="162"/>
      <c r="F16" s="162"/>
      <c r="G16" s="162"/>
      <c r="H16" s="162"/>
      <c r="I16" s="162"/>
    </row>
    <row r="17" spans="1:10" x14ac:dyDescent="0.3">
      <c r="A17" s="128" t="s">
        <v>54</v>
      </c>
      <c r="B17" s="129"/>
      <c r="C17" s="129"/>
      <c r="D17" s="162">
        <v>8591</v>
      </c>
      <c r="E17" s="162">
        <v>9699.7999999999993</v>
      </c>
      <c r="F17" s="162">
        <v>11917.4</v>
      </c>
      <c r="G17" s="162">
        <v>14135</v>
      </c>
      <c r="H17" s="162">
        <v>15243.8</v>
      </c>
      <c r="I17" s="162">
        <v>16352.6</v>
      </c>
    </row>
    <row r="18" spans="1:10" x14ac:dyDescent="0.3">
      <c r="A18" s="126" t="s">
        <v>55</v>
      </c>
      <c r="B18" s="127"/>
      <c r="C18" s="127"/>
      <c r="D18" s="162">
        <v>2720.91</v>
      </c>
      <c r="E18" s="162">
        <v>2920.05</v>
      </c>
      <c r="F18" s="162">
        <v>3317.54</v>
      </c>
      <c r="G18" s="162">
        <v>3715.03</v>
      </c>
      <c r="H18" s="162">
        <v>3914.16</v>
      </c>
      <c r="I18" s="162">
        <v>4113.3</v>
      </c>
    </row>
    <row r="19" spans="1:10" x14ac:dyDescent="0.3">
      <c r="A19" s="126" t="s">
        <v>56</v>
      </c>
      <c r="B19" s="127"/>
      <c r="C19" s="127"/>
      <c r="D19" s="162"/>
      <c r="E19" s="162"/>
      <c r="F19" s="162"/>
      <c r="G19" s="162"/>
      <c r="H19" s="162"/>
      <c r="I19" s="162"/>
    </row>
    <row r="20" spans="1:10" x14ac:dyDescent="0.3">
      <c r="A20" s="126" t="s">
        <v>57</v>
      </c>
      <c r="B20" s="127"/>
      <c r="C20" s="127"/>
      <c r="D20" s="162">
        <v>1068.31</v>
      </c>
      <c r="E20" s="162">
        <v>1187.01</v>
      </c>
      <c r="F20" s="162">
        <v>1424.41</v>
      </c>
      <c r="G20" s="162">
        <v>1661.82</v>
      </c>
      <c r="H20" s="162">
        <v>1780.52</v>
      </c>
      <c r="I20" s="162">
        <v>1899.22</v>
      </c>
    </row>
    <row r="21" spans="1:10" x14ac:dyDescent="0.3">
      <c r="A21" s="126" t="s">
        <v>58</v>
      </c>
      <c r="B21" s="127"/>
      <c r="C21" s="127"/>
      <c r="D21" s="162">
        <v>200</v>
      </c>
      <c r="E21" s="162">
        <v>200</v>
      </c>
      <c r="F21" s="162">
        <v>200</v>
      </c>
      <c r="G21" s="162">
        <v>200</v>
      </c>
      <c r="H21" s="162">
        <v>200</v>
      </c>
      <c r="I21" s="162">
        <v>200</v>
      </c>
    </row>
    <row r="22" spans="1:10" s="130" customFormat="1" x14ac:dyDescent="0.3">
      <c r="A22" s="126" t="s">
        <v>59</v>
      </c>
      <c r="B22" s="127"/>
      <c r="C22" s="127"/>
      <c r="D22" s="162">
        <v>300</v>
      </c>
      <c r="E22" s="162">
        <v>300</v>
      </c>
      <c r="F22" s="162">
        <v>300</v>
      </c>
      <c r="G22" s="162">
        <v>300</v>
      </c>
      <c r="H22" s="162">
        <v>300</v>
      </c>
      <c r="I22" s="162">
        <v>300</v>
      </c>
      <c r="J22" s="99"/>
    </row>
    <row r="23" spans="1:10" s="130" customFormat="1" x14ac:dyDescent="0.3">
      <c r="A23" s="126" t="s">
        <v>60</v>
      </c>
      <c r="B23" s="127"/>
      <c r="C23" s="127"/>
      <c r="D23" s="162"/>
      <c r="E23" s="162"/>
      <c r="F23" s="162"/>
      <c r="G23" s="162"/>
      <c r="H23" s="162"/>
      <c r="I23" s="162"/>
      <c r="J23" s="99"/>
    </row>
    <row r="24" spans="1:10" s="130" customFormat="1" x14ac:dyDescent="0.3">
      <c r="A24" s="126" t="s">
        <v>61</v>
      </c>
      <c r="B24" s="127"/>
      <c r="C24" s="127"/>
      <c r="D24" s="162"/>
      <c r="E24" s="162"/>
      <c r="F24" s="162"/>
      <c r="G24" s="162"/>
      <c r="H24" s="162"/>
      <c r="I24" s="162"/>
      <c r="J24" s="99"/>
    </row>
    <row r="25" spans="1:10" s="130" customFormat="1" ht="15" thickBot="1" x14ac:dyDescent="0.35">
      <c r="A25" s="126" t="s">
        <v>62</v>
      </c>
      <c r="B25" s="127"/>
      <c r="C25" s="127"/>
      <c r="D25" s="162">
        <v>2567.56</v>
      </c>
      <c r="E25" s="162">
        <v>2755.48</v>
      </c>
      <c r="F25" s="162">
        <v>3130.56</v>
      </c>
      <c r="G25" s="162">
        <v>3505.65</v>
      </c>
      <c r="H25" s="162">
        <v>3693.57</v>
      </c>
      <c r="I25" s="162">
        <v>3881.48</v>
      </c>
      <c r="J25" s="99"/>
    </row>
    <row r="26" spans="1:10" s="130" customFormat="1" ht="15" thickBot="1" x14ac:dyDescent="0.35">
      <c r="A26" s="131" t="s">
        <v>63</v>
      </c>
      <c r="B26" s="132"/>
      <c r="C26" s="133"/>
      <c r="D26" s="163">
        <f>SUM(D9:D25)</f>
        <v>43648.56</v>
      </c>
      <c r="E26" s="163">
        <f t="shared" ref="E26:I26" si="0">SUM(E9:E25)</f>
        <v>46843.100000000006</v>
      </c>
      <c r="F26" s="163">
        <f t="shared" si="0"/>
        <v>53219.590000000011</v>
      </c>
      <c r="G26" s="163">
        <f t="shared" si="0"/>
        <v>59596.100000000006</v>
      </c>
      <c r="H26" s="163">
        <f t="shared" si="0"/>
        <v>62790.630000000005</v>
      </c>
      <c r="I26" s="163">
        <f t="shared" si="0"/>
        <v>65985.16</v>
      </c>
      <c r="J26" s="99"/>
    </row>
    <row r="27" spans="1:10" s="130" customFormat="1" ht="15" thickBot="1" x14ac:dyDescent="0.35">
      <c r="A27" s="134"/>
      <c r="B27" s="135"/>
      <c r="C27" s="135"/>
      <c r="D27" s="164"/>
      <c r="E27" s="164"/>
      <c r="F27" s="164"/>
      <c r="G27" s="164"/>
      <c r="H27" s="164"/>
      <c r="I27" s="164"/>
      <c r="J27" s="99"/>
    </row>
    <row r="28" spans="1:10" s="140" customFormat="1" ht="15" thickBot="1" x14ac:dyDescent="0.35">
      <c r="A28" s="136" t="s">
        <v>64</v>
      </c>
      <c r="B28" s="137"/>
      <c r="C28" s="138"/>
      <c r="D28" s="192">
        <v>6930.69</v>
      </c>
      <c r="E28" s="163">
        <v>6930.69</v>
      </c>
      <c r="F28" s="163">
        <v>6930.69</v>
      </c>
      <c r="G28" s="163">
        <v>6930.69</v>
      </c>
      <c r="H28" s="163">
        <v>6930.69</v>
      </c>
      <c r="I28" s="163">
        <v>6930.69</v>
      </c>
      <c r="J28" s="139"/>
    </row>
    <row r="29" spans="1:10" ht="15" thickBot="1" x14ac:dyDescent="0.35">
      <c r="A29" s="134"/>
      <c r="B29" s="135"/>
      <c r="C29" s="135"/>
      <c r="D29" s="164"/>
      <c r="E29" s="164"/>
      <c r="F29" s="164"/>
      <c r="G29" s="164"/>
      <c r="H29" s="164"/>
      <c r="I29" s="164"/>
    </row>
    <row r="30" spans="1:10" ht="15" thickBot="1" x14ac:dyDescent="0.35">
      <c r="A30" s="131" t="s">
        <v>65</v>
      </c>
      <c r="B30" s="132"/>
      <c r="C30" s="133"/>
      <c r="D30" s="163">
        <f>D26+D28</f>
        <v>50579.25</v>
      </c>
      <c r="E30" s="163">
        <f t="shared" ref="E30:I30" si="1">E26+E28</f>
        <v>53773.790000000008</v>
      </c>
      <c r="F30" s="163">
        <f t="shared" si="1"/>
        <v>60150.280000000013</v>
      </c>
      <c r="G30" s="163">
        <f t="shared" si="1"/>
        <v>66526.790000000008</v>
      </c>
      <c r="H30" s="163">
        <f t="shared" si="1"/>
        <v>69721.320000000007</v>
      </c>
      <c r="I30" s="163">
        <f t="shared" si="1"/>
        <v>72915.850000000006</v>
      </c>
    </row>
    <row r="31" spans="1:10" ht="15" thickBot="1" x14ac:dyDescent="0.35">
      <c r="A31" s="141"/>
      <c r="B31" s="142"/>
      <c r="C31" s="142"/>
      <c r="D31" s="165"/>
      <c r="E31" s="165"/>
      <c r="F31" s="165"/>
      <c r="G31" s="165"/>
      <c r="H31" s="165"/>
      <c r="I31" s="165"/>
    </row>
    <row r="32" spans="1:10" ht="15" thickBot="1" x14ac:dyDescent="0.35">
      <c r="A32" s="131" t="s">
        <v>66</v>
      </c>
      <c r="B32" s="143"/>
      <c r="C32" s="144"/>
      <c r="D32" s="163">
        <f>D30/D5</f>
        <v>5619.916666666667</v>
      </c>
      <c r="E32" s="163">
        <f t="shared" ref="E32:I32" si="2">E30/E5</f>
        <v>5377.3790000000008</v>
      </c>
      <c r="F32" s="163">
        <f t="shared" si="2"/>
        <v>5012.5233333333344</v>
      </c>
      <c r="G32" s="163">
        <f t="shared" si="2"/>
        <v>4751.9135714285721</v>
      </c>
      <c r="H32" s="163">
        <f t="shared" si="2"/>
        <v>4648.0880000000006</v>
      </c>
      <c r="I32" s="163">
        <f t="shared" si="2"/>
        <v>4557.2406250000004</v>
      </c>
    </row>
    <row r="33" spans="1:10" ht="15" thickBot="1" x14ac:dyDescent="0.35">
      <c r="A33" s="119"/>
      <c r="B33" s="120"/>
      <c r="C33" s="120"/>
      <c r="D33" s="165"/>
      <c r="E33" s="165"/>
      <c r="F33" s="165"/>
      <c r="G33" s="165"/>
      <c r="H33" s="165"/>
      <c r="I33" s="165"/>
    </row>
    <row r="34" spans="1:10" ht="15" thickBot="1" x14ac:dyDescent="0.35">
      <c r="A34" s="145" t="s">
        <v>67</v>
      </c>
      <c r="B34" s="106"/>
      <c r="C34" s="106"/>
      <c r="D34" s="163">
        <f>'Pryse + Sensatiwiteitsanalise'!$D$4</f>
        <v>286.29000000000002</v>
      </c>
      <c r="E34" s="163">
        <f>'Pryse + Sensatiwiteitsanalise'!$D$4</f>
        <v>286.29000000000002</v>
      </c>
      <c r="F34" s="163">
        <f>'Pryse + Sensatiwiteitsanalise'!$D$4</f>
        <v>286.29000000000002</v>
      </c>
      <c r="G34" s="163">
        <f>'Pryse + Sensatiwiteitsanalise'!$D$4</f>
        <v>286.29000000000002</v>
      </c>
      <c r="H34" s="163">
        <f>'Pryse + Sensatiwiteitsanalise'!$D$4</f>
        <v>286.29000000000002</v>
      </c>
      <c r="I34" s="163">
        <f>'Pryse + Sensatiwiteitsanalise'!$D$4</f>
        <v>286.29000000000002</v>
      </c>
    </row>
    <row r="35" spans="1:10" ht="15" thickBot="1" x14ac:dyDescent="0.35">
      <c r="A35" s="119"/>
      <c r="B35" s="120"/>
      <c r="C35" s="120"/>
      <c r="D35" s="165"/>
      <c r="E35" s="165"/>
      <c r="F35" s="165"/>
      <c r="G35" s="165"/>
      <c r="H35" s="165"/>
      <c r="I35" s="165"/>
    </row>
    <row r="36" spans="1:10" ht="15" thickBot="1" x14ac:dyDescent="0.35">
      <c r="A36" s="146" t="s">
        <v>68</v>
      </c>
      <c r="B36" s="147"/>
      <c r="C36" s="148"/>
      <c r="D36" s="166">
        <f t="shared" ref="D36:I36" si="3">D32+D34</f>
        <v>5906.2066666666669</v>
      </c>
      <c r="E36" s="166">
        <f t="shared" si="3"/>
        <v>5663.6690000000008</v>
      </c>
      <c r="F36" s="166">
        <f t="shared" si="3"/>
        <v>5298.8133333333344</v>
      </c>
      <c r="G36" s="166">
        <f t="shared" si="3"/>
        <v>5038.2035714285721</v>
      </c>
      <c r="H36" s="166">
        <f t="shared" si="3"/>
        <v>4934.3780000000006</v>
      </c>
      <c r="I36" s="166">
        <f t="shared" si="3"/>
        <v>4843.5306250000003</v>
      </c>
    </row>
    <row r="37" spans="1:10" ht="15" thickBot="1" x14ac:dyDescent="0.35">
      <c r="A37" s="149" t="s">
        <v>69</v>
      </c>
      <c r="B37" s="150"/>
      <c r="C37" s="151"/>
      <c r="D37" s="166">
        <f>'Pryse + Sensatiwiteitsanalise'!B4</f>
        <v>3800</v>
      </c>
      <c r="E37" s="166">
        <f>$D$37</f>
        <v>3800</v>
      </c>
      <c r="F37" s="166">
        <f>$D$37</f>
        <v>3800</v>
      </c>
      <c r="G37" s="166">
        <f>$D$37</f>
        <v>3800</v>
      </c>
      <c r="H37" s="166">
        <f>$D$37</f>
        <v>3800</v>
      </c>
      <c r="I37" s="166">
        <f>$D$37</f>
        <v>3800</v>
      </c>
    </row>
    <row r="38" spans="1:10" ht="15" thickBot="1" x14ac:dyDescent="0.35">
      <c r="D38" s="193"/>
      <c r="E38" s="193"/>
      <c r="F38" s="193"/>
      <c r="G38" s="193"/>
      <c r="H38" s="193"/>
      <c r="I38" s="193"/>
    </row>
    <row r="39" spans="1:10" s="153" customFormat="1" x14ac:dyDescent="0.3">
      <c r="A39" s="90" t="s">
        <v>70</v>
      </c>
      <c r="B39" s="91"/>
      <c r="C39" s="92"/>
      <c r="D39" s="168">
        <f>D6-D26</f>
        <v>-15548.669999999998</v>
      </c>
      <c r="E39" s="168">
        <f>E6-E26</f>
        <v>-15621.000000000007</v>
      </c>
      <c r="F39" s="168">
        <f>F6-F26</f>
        <v>-15753.070000000007</v>
      </c>
      <c r="G39" s="168">
        <f t="shared" ref="G39:I39" si="4">G6-G26</f>
        <v>-15885.160000000003</v>
      </c>
      <c r="H39" s="168">
        <f t="shared" si="4"/>
        <v>-15957.480000000003</v>
      </c>
      <c r="I39" s="168">
        <f t="shared" si="4"/>
        <v>-16029.800000000003</v>
      </c>
    </row>
    <row r="40" spans="1:10" s="153" customFormat="1" ht="15" thickBot="1" x14ac:dyDescent="0.35">
      <c r="A40" s="174" t="s">
        <v>71</v>
      </c>
      <c r="B40" s="175"/>
      <c r="C40" s="176"/>
      <c r="D40" s="177">
        <f>D6-D30</f>
        <v>-22479.360000000001</v>
      </c>
      <c r="E40" s="177">
        <f>E6-E30</f>
        <v>-22551.69000000001</v>
      </c>
      <c r="F40" s="177">
        <f>F6-F30</f>
        <v>-22683.760000000009</v>
      </c>
      <c r="G40" s="177">
        <f t="shared" ref="G40:I40" si="5">G6-G30</f>
        <v>-22815.850000000006</v>
      </c>
      <c r="H40" s="177">
        <f t="shared" si="5"/>
        <v>-22888.170000000006</v>
      </c>
      <c r="I40" s="177">
        <f t="shared" si="5"/>
        <v>-22960.490000000005</v>
      </c>
    </row>
    <row r="41" spans="1:10" x14ac:dyDescent="0.3">
      <c r="A41" s="169" t="s">
        <v>124</v>
      </c>
      <c r="B41" s="170"/>
      <c r="C41" s="170"/>
      <c r="D41" s="170"/>
      <c r="E41" s="170"/>
      <c r="F41" s="170"/>
      <c r="G41" s="170"/>
      <c r="H41" s="170"/>
      <c r="I41" s="179"/>
      <c r="J41" s="155"/>
    </row>
    <row r="42" spans="1:10" x14ac:dyDescent="0.3">
      <c r="A42" s="171" t="s">
        <v>72</v>
      </c>
      <c r="B42" s="178"/>
      <c r="C42" s="178"/>
      <c r="D42" s="178"/>
      <c r="E42" s="178"/>
      <c r="F42" s="178"/>
      <c r="G42" s="178"/>
      <c r="H42" s="178"/>
      <c r="I42" s="180"/>
      <c r="J42" s="155"/>
    </row>
    <row r="43" spans="1:10" ht="15" thickBot="1" x14ac:dyDescent="0.35">
      <c r="A43" s="172" t="s">
        <v>73</v>
      </c>
      <c r="B43" s="173"/>
      <c r="C43" s="173"/>
      <c r="D43" s="173"/>
      <c r="E43" s="173"/>
      <c r="F43" s="173"/>
      <c r="G43" s="173"/>
      <c r="H43" s="173"/>
      <c r="I43" s="181"/>
      <c r="J43" s="155"/>
    </row>
    <row r="44" spans="1:10" x14ac:dyDescent="0.3">
      <c r="A44" s="196" t="s">
        <v>76</v>
      </c>
      <c r="B44" s="195"/>
      <c r="C44" s="195"/>
      <c r="D44" s="195"/>
      <c r="E44" s="195"/>
      <c r="F44" s="195"/>
      <c r="G44" s="195"/>
      <c r="H44" s="195"/>
      <c r="I44" s="197"/>
      <c r="J44" s="153"/>
    </row>
    <row r="45" spans="1:10" x14ac:dyDescent="0.3">
      <c r="A45" s="198"/>
      <c r="B45" s="194"/>
      <c r="C45" s="194"/>
      <c r="D45" s="194"/>
      <c r="E45" s="194"/>
      <c r="F45" s="194"/>
      <c r="G45" s="194"/>
      <c r="H45" s="194"/>
      <c r="I45" s="199"/>
      <c r="J45" s="153"/>
    </row>
    <row r="46" spans="1:10" x14ac:dyDescent="0.3">
      <c r="A46" s="198"/>
      <c r="B46" s="194"/>
      <c r="C46" s="194"/>
      <c r="D46" s="194"/>
      <c r="E46" s="194"/>
      <c r="F46" s="194"/>
      <c r="G46" s="194"/>
      <c r="H46" s="194"/>
      <c r="I46" s="199"/>
      <c r="J46" s="153"/>
    </row>
    <row r="47" spans="1:10" ht="15" thickBot="1" x14ac:dyDescent="0.35">
      <c r="A47" s="200"/>
      <c r="B47" s="201"/>
      <c r="C47" s="201"/>
      <c r="D47" s="201"/>
      <c r="E47" s="201"/>
      <c r="F47" s="201"/>
      <c r="G47" s="201"/>
      <c r="H47" s="201"/>
      <c r="I47" s="202"/>
      <c r="J47" s="153"/>
    </row>
  </sheetData>
  <mergeCells count="13">
    <mergeCell ref="A32:C32"/>
    <mergeCell ref="Z7:AB7"/>
    <mergeCell ref="A1:D1"/>
    <mergeCell ref="E1:G1"/>
    <mergeCell ref="A36:C36"/>
    <mergeCell ref="A3:C3"/>
    <mergeCell ref="A8:C8"/>
    <mergeCell ref="A26:C26"/>
    <mergeCell ref="A28:C28"/>
    <mergeCell ref="A30:C30"/>
    <mergeCell ref="A39:C39"/>
    <mergeCell ref="A40:C40"/>
    <mergeCell ref="A44:I47"/>
  </mergeCells>
  <phoneticPr fontId="0" type="noConversion"/>
  <conditionalFormatting sqref="D39:I40">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35433070866141736" right="0.35433070866141736" top="0.59055118110236227" bottom="0.59055118110236227" header="0.51181102362204722" footer="0.51181102362204722"/>
  <pageSetup scale="53" fitToHeight="0" orientation="portrait" r:id="rId1"/>
  <headerFooter alignWithMargins="0">
    <oddHeader>&amp;F</oddHeader>
    <oddFooter>&amp;A&amp;RPage &amp;P</oddFooter>
  </headerFooter>
  <colBreaks count="1" manualBreakCount="1">
    <brk id="9"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D4157-DCAE-4299-BFBA-2C06AD5873EC}">
  <dimension ref="A1"/>
  <sheetViews>
    <sheetView workbookViewId="0"/>
  </sheetViews>
  <sheetFormatPr defaultRowHeight="13.2"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47"/>
  <sheetViews>
    <sheetView zoomScale="70" zoomScaleNormal="70" workbookViewId="0">
      <selection activeCell="A44" sqref="A44:I47"/>
    </sheetView>
  </sheetViews>
  <sheetFormatPr defaultColWidth="9.109375" defaultRowHeight="14.4" x14ac:dyDescent="0.3"/>
  <cols>
    <col min="1" max="1" width="41.6640625" style="99" customWidth="1"/>
    <col min="2" max="2" width="15.6640625" style="99" bestFit="1" customWidth="1"/>
    <col min="3" max="3" width="36.77734375" style="99" customWidth="1"/>
    <col min="4" max="4" width="14.44140625" style="99" customWidth="1"/>
    <col min="5" max="9" width="14.33203125" style="99" customWidth="1"/>
    <col min="10" max="10" width="14.44140625" style="99" customWidth="1"/>
    <col min="11" max="26" width="12.6640625" style="99" hidden="1" customWidth="1"/>
    <col min="27" max="27" width="15.6640625" style="99" hidden="1" customWidth="1"/>
    <col min="28" max="28" width="14.109375" style="99" hidden="1" customWidth="1"/>
    <col min="29" max="16384" width="9.109375" style="99"/>
  </cols>
  <sheetData>
    <row r="1" spans="1:28" ht="32.25" customHeight="1" thickBot="1" x14ac:dyDescent="0.35">
      <c r="A1" s="85" t="s">
        <v>127</v>
      </c>
      <c r="B1" s="96"/>
      <c r="C1" s="96"/>
      <c r="D1" s="96"/>
      <c r="E1" s="86" t="s">
        <v>77</v>
      </c>
      <c r="F1" s="86"/>
      <c r="G1" s="86"/>
      <c r="H1" s="97"/>
      <c r="I1" s="98"/>
    </row>
    <row r="2" spans="1:28" ht="15" thickBot="1" x14ac:dyDescent="0.35">
      <c r="A2" s="100"/>
      <c r="B2" s="101"/>
      <c r="C2" s="102"/>
      <c r="D2" s="102"/>
      <c r="E2" s="102"/>
      <c r="F2" s="102"/>
      <c r="G2" s="102"/>
      <c r="H2" s="102"/>
      <c r="I2" s="103"/>
    </row>
    <row r="3" spans="1:28" ht="31.8" customHeight="1" thickBot="1" x14ac:dyDescent="0.35">
      <c r="A3" s="104" t="s">
        <v>38</v>
      </c>
      <c r="B3" s="105"/>
      <c r="C3" s="105"/>
      <c r="D3" s="203"/>
      <c r="E3" s="157">
        <f>'Pryse + Sensatiwiteitsanalise'!B59</f>
        <v>3391.48</v>
      </c>
      <c r="F3" s="106" t="s">
        <v>39</v>
      </c>
      <c r="G3" s="106"/>
      <c r="H3" s="107"/>
      <c r="I3" s="108"/>
    </row>
    <row r="4" spans="1:28" ht="15" thickBot="1" x14ac:dyDescent="0.35">
      <c r="A4" s="109"/>
      <c r="B4" s="110"/>
      <c r="C4" s="110"/>
      <c r="D4" s="111"/>
      <c r="E4" s="112"/>
      <c r="F4" s="113"/>
      <c r="G4" s="110"/>
      <c r="H4" s="114"/>
      <c r="I4" s="114"/>
    </row>
    <row r="5" spans="1:28" ht="15" thickBot="1" x14ac:dyDescent="0.35">
      <c r="A5" s="204" t="s">
        <v>40</v>
      </c>
      <c r="B5" s="205"/>
      <c r="C5" s="205"/>
      <c r="D5" s="206">
        <v>3</v>
      </c>
      <c r="E5" s="206">
        <v>4</v>
      </c>
      <c r="F5" s="206">
        <v>5</v>
      </c>
      <c r="G5" s="206">
        <v>6</v>
      </c>
      <c r="H5" s="206">
        <v>7</v>
      </c>
      <c r="I5" s="207">
        <v>8</v>
      </c>
    </row>
    <row r="6" spans="1:28" ht="15" thickBot="1" x14ac:dyDescent="0.35">
      <c r="A6" s="208" t="s">
        <v>41</v>
      </c>
      <c r="B6" s="209"/>
      <c r="C6" s="210"/>
      <c r="D6" s="211">
        <v>10129.44</v>
      </c>
      <c r="E6" s="211">
        <v>13505.92</v>
      </c>
      <c r="F6" s="211">
        <v>16882.400000000001</v>
      </c>
      <c r="G6" s="211">
        <v>20258.88</v>
      </c>
      <c r="H6" s="211">
        <v>23635.360000000001</v>
      </c>
      <c r="I6" s="211">
        <v>27011.84</v>
      </c>
    </row>
    <row r="7" spans="1:28" ht="15" thickBot="1" x14ac:dyDescent="0.35">
      <c r="A7" s="212"/>
      <c r="B7" s="213"/>
      <c r="C7" s="213"/>
      <c r="D7" s="214"/>
      <c r="E7" s="214"/>
      <c r="F7" s="214"/>
      <c r="G7" s="214"/>
      <c r="H7" s="214"/>
      <c r="I7" s="214"/>
      <c r="Z7" s="87" t="s">
        <v>78</v>
      </c>
      <c r="AA7" s="87"/>
      <c r="AB7" s="87"/>
    </row>
    <row r="8" spans="1:28" ht="15" thickBot="1" x14ac:dyDescent="0.35">
      <c r="A8" s="215" t="s">
        <v>42</v>
      </c>
      <c r="B8" s="216"/>
      <c r="C8" s="217"/>
      <c r="D8" s="218"/>
      <c r="E8" s="218"/>
      <c r="F8" s="218"/>
      <c r="G8" s="218"/>
      <c r="H8" s="218"/>
      <c r="I8" s="218"/>
      <c r="Z8" s="88" t="s">
        <v>43</v>
      </c>
      <c r="AA8" s="88" t="s">
        <v>44</v>
      </c>
      <c r="AB8" s="88" t="s">
        <v>45</v>
      </c>
    </row>
    <row r="9" spans="1:28" x14ac:dyDescent="0.3">
      <c r="A9" s="219" t="s">
        <v>46</v>
      </c>
      <c r="B9" s="220"/>
      <c r="C9" s="220"/>
      <c r="D9" s="221">
        <v>1072.21</v>
      </c>
      <c r="E9" s="221">
        <v>1072.21</v>
      </c>
      <c r="F9" s="221">
        <v>1072.21</v>
      </c>
      <c r="G9" s="221">
        <v>1072.21</v>
      </c>
      <c r="H9" s="221">
        <v>1072.21</v>
      </c>
      <c r="I9" s="221">
        <v>1072.21</v>
      </c>
      <c r="Z9" s="89">
        <f>D5</f>
        <v>3</v>
      </c>
      <c r="AA9" s="89">
        <f>D26</f>
        <v>16058.949999999999</v>
      </c>
      <c r="AB9" s="89">
        <f>D28</f>
        <v>6774.08</v>
      </c>
    </row>
    <row r="10" spans="1:28" x14ac:dyDescent="0.3">
      <c r="A10" s="222" t="s">
        <v>47</v>
      </c>
      <c r="B10" s="223"/>
      <c r="C10" s="223"/>
      <c r="D10" s="224">
        <v>4290.54</v>
      </c>
      <c r="E10" s="224">
        <v>5487.38</v>
      </c>
      <c r="F10" s="224">
        <v>6684.23</v>
      </c>
      <c r="G10" s="224">
        <v>7881.07</v>
      </c>
      <c r="H10" s="224">
        <v>9077.92</v>
      </c>
      <c r="I10" s="224">
        <v>10274.76</v>
      </c>
      <c r="Z10" s="89">
        <f>E5</f>
        <v>4</v>
      </c>
      <c r="AA10" s="89">
        <f>E26</f>
        <v>18483.77</v>
      </c>
      <c r="AB10" s="89">
        <f>E28</f>
        <v>6774.08</v>
      </c>
    </row>
    <row r="11" spans="1:28" x14ac:dyDescent="0.3">
      <c r="A11" s="222" t="s">
        <v>48</v>
      </c>
      <c r="B11" s="223"/>
      <c r="C11" s="223"/>
      <c r="D11" s="224"/>
      <c r="E11" s="224"/>
      <c r="F11" s="224"/>
      <c r="G11" s="224"/>
      <c r="H11" s="224"/>
      <c r="I11" s="224"/>
      <c r="Z11" s="89">
        <f>F5</f>
        <v>5</v>
      </c>
      <c r="AA11" s="89">
        <f>F26</f>
        <v>20908.61</v>
      </c>
      <c r="AB11" s="89">
        <f>F28</f>
        <v>6774.08</v>
      </c>
    </row>
    <row r="12" spans="1:28" x14ac:dyDescent="0.3">
      <c r="A12" s="222" t="s">
        <v>49</v>
      </c>
      <c r="B12" s="223"/>
      <c r="C12" s="223"/>
      <c r="D12" s="224">
        <v>1614.65</v>
      </c>
      <c r="E12" s="224">
        <v>1654.39</v>
      </c>
      <c r="F12" s="224">
        <v>1694.14</v>
      </c>
      <c r="G12" s="224">
        <v>1733.88</v>
      </c>
      <c r="H12" s="224">
        <v>1773.62</v>
      </c>
      <c r="I12" s="224">
        <v>1813.37</v>
      </c>
      <c r="Z12" s="89">
        <f>G5</f>
        <v>6</v>
      </c>
      <c r="AA12" s="89">
        <f>G26</f>
        <v>23165.120000000003</v>
      </c>
      <c r="AB12" s="89">
        <f>G28</f>
        <v>6774.08</v>
      </c>
    </row>
    <row r="13" spans="1:28" x14ac:dyDescent="0.3">
      <c r="A13" s="222" t="s">
        <v>50</v>
      </c>
      <c r="B13" s="223"/>
      <c r="C13" s="223"/>
      <c r="D13" s="224">
        <v>1158.25</v>
      </c>
      <c r="E13" s="224">
        <v>1169.04</v>
      </c>
      <c r="F13" s="224">
        <v>1179.83</v>
      </c>
      <c r="G13" s="224">
        <v>1190.6199999999999</v>
      </c>
      <c r="H13" s="224">
        <v>1201.4100000000001</v>
      </c>
      <c r="I13" s="224">
        <v>1212.2</v>
      </c>
      <c r="Z13" s="89">
        <f>H5</f>
        <v>7</v>
      </c>
      <c r="AA13" s="89">
        <f>H26</f>
        <v>25421.649999999998</v>
      </c>
      <c r="AB13" s="89">
        <f>H28</f>
        <v>6774.08</v>
      </c>
    </row>
    <row r="14" spans="1:28" s="130" customFormat="1" x14ac:dyDescent="0.3">
      <c r="A14" s="222" t="s">
        <v>51</v>
      </c>
      <c r="B14" s="223"/>
      <c r="C14" s="223"/>
      <c r="D14" s="224">
        <v>1473.81</v>
      </c>
      <c r="E14" s="224">
        <v>1473.81</v>
      </c>
      <c r="F14" s="224">
        <v>1473.81</v>
      </c>
      <c r="G14" s="224">
        <v>1473.81</v>
      </c>
      <c r="H14" s="224">
        <v>1473.81</v>
      </c>
      <c r="I14" s="224">
        <v>1473.81</v>
      </c>
      <c r="J14" s="99"/>
      <c r="K14" s="99"/>
      <c r="L14" s="99"/>
      <c r="M14" s="99"/>
      <c r="N14" s="99"/>
      <c r="O14" s="99"/>
      <c r="P14" s="99"/>
      <c r="Q14" s="99"/>
      <c r="Z14" s="89">
        <f>I5</f>
        <v>8</v>
      </c>
      <c r="AA14" s="89">
        <f>I26</f>
        <v>27678.190000000002</v>
      </c>
      <c r="AB14" s="89">
        <f>I28</f>
        <v>6774.08</v>
      </c>
    </row>
    <row r="15" spans="1:28" s="130" customFormat="1" x14ac:dyDescent="0.3">
      <c r="A15" s="222" t="s">
        <v>52</v>
      </c>
      <c r="B15" s="223"/>
      <c r="C15" s="223"/>
      <c r="D15" s="224">
        <v>317.41000000000003</v>
      </c>
      <c r="E15" s="224">
        <v>317.41000000000003</v>
      </c>
      <c r="F15" s="224">
        <v>317.41000000000003</v>
      </c>
      <c r="G15" s="224">
        <v>317.41000000000003</v>
      </c>
      <c r="H15" s="224">
        <v>317.41000000000003</v>
      </c>
      <c r="I15" s="224">
        <v>317.41000000000003</v>
      </c>
      <c r="J15" s="99"/>
      <c r="K15" s="99"/>
      <c r="L15" s="99"/>
      <c r="M15" s="99"/>
      <c r="N15" s="99"/>
      <c r="O15" s="99"/>
      <c r="P15" s="99"/>
      <c r="Q15" s="99"/>
    </row>
    <row r="16" spans="1:28" s="130" customFormat="1" x14ac:dyDescent="0.3">
      <c r="A16" s="222" t="s">
        <v>53</v>
      </c>
      <c r="B16" s="223"/>
      <c r="C16" s="223"/>
      <c r="D16" s="224"/>
      <c r="E16" s="224"/>
      <c r="F16" s="224"/>
      <c r="G16" s="224"/>
      <c r="H16" s="224"/>
      <c r="I16" s="224"/>
      <c r="J16" s="99"/>
      <c r="K16" s="99"/>
      <c r="L16" s="99"/>
      <c r="M16" s="99"/>
      <c r="N16" s="99"/>
      <c r="O16" s="99"/>
      <c r="P16" s="99"/>
      <c r="Q16" s="99"/>
    </row>
    <row r="17" spans="1:17" s="130" customFormat="1" x14ac:dyDescent="0.3">
      <c r="A17" s="225" t="s">
        <v>54</v>
      </c>
      <c r="B17" s="226"/>
      <c r="C17" s="226"/>
      <c r="D17" s="224">
        <v>4314.2</v>
      </c>
      <c r="E17" s="224">
        <v>5264.6</v>
      </c>
      <c r="F17" s="224">
        <v>6215</v>
      </c>
      <c r="G17" s="224">
        <v>7007</v>
      </c>
      <c r="H17" s="224">
        <v>7799</v>
      </c>
      <c r="I17" s="224">
        <v>8591</v>
      </c>
      <c r="J17" s="99"/>
      <c r="K17" s="99"/>
      <c r="L17" s="99"/>
      <c r="M17" s="99"/>
      <c r="N17" s="99"/>
      <c r="O17" s="99"/>
      <c r="P17" s="99"/>
      <c r="Q17" s="99"/>
    </row>
    <row r="18" spans="1:17" s="130" customFormat="1" x14ac:dyDescent="0.3">
      <c r="A18" s="222" t="s">
        <v>55</v>
      </c>
      <c r="B18" s="223"/>
      <c r="C18" s="223"/>
      <c r="D18" s="224"/>
      <c r="E18" s="224"/>
      <c r="F18" s="224"/>
      <c r="G18" s="224"/>
      <c r="H18" s="224"/>
      <c r="I18" s="224"/>
      <c r="J18" s="99"/>
      <c r="K18" s="99"/>
      <c r="L18" s="99"/>
      <c r="M18" s="99"/>
      <c r="N18" s="99"/>
      <c r="O18" s="99"/>
      <c r="P18" s="99"/>
      <c r="Q18" s="99"/>
    </row>
    <row r="19" spans="1:17" s="130" customFormat="1" x14ac:dyDescent="0.3">
      <c r="A19" s="222" t="s">
        <v>56</v>
      </c>
      <c r="B19" s="223"/>
      <c r="C19" s="223"/>
      <c r="D19" s="224"/>
      <c r="E19" s="224"/>
      <c r="F19" s="224"/>
      <c r="G19" s="224"/>
      <c r="H19" s="224"/>
      <c r="I19" s="224"/>
      <c r="J19" s="99"/>
      <c r="K19" s="99"/>
      <c r="L19" s="99"/>
      <c r="M19" s="99"/>
      <c r="N19" s="99"/>
      <c r="O19" s="99"/>
      <c r="P19" s="99"/>
      <c r="Q19" s="99"/>
    </row>
    <row r="20" spans="1:17" s="130" customFormat="1" x14ac:dyDescent="0.3">
      <c r="A20" s="222" t="s">
        <v>57</v>
      </c>
      <c r="B20" s="223"/>
      <c r="C20" s="223"/>
      <c r="D20" s="224">
        <v>253.24</v>
      </c>
      <c r="E20" s="224">
        <v>337.65</v>
      </c>
      <c r="F20" s="224">
        <v>422.06</v>
      </c>
      <c r="G20" s="224">
        <v>506.47</v>
      </c>
      <c r="H20" s="224">
        <v>590.88</v>
      </c>
      <c r="I20" s="224">
        <v>675.3</v>
      </c>
      <c r="J20" s="99"/>
      <c r="K20" s="99"/>
      <c r="L20" s="99"/>
      <c r="M20" s="99"/>
      <c r="N20" s="99"/>
      <c r="O20" s="99"/>
      <c r="P20" s="99"/>
      <c r="Q20" s="99"/>
    </row>
    <row r="21" spans="1:17" s="130" customFormat="1" x14ac:dyDescent="0.3">
      <c r="A21" s="222" t="s">
        <v>58</v>
      </c>
      <c r="B21" s="223"/>
      <c r="C21" s="223"/>
      <c r="D21" s="224">
        <v>320</v>
      </c>
      <c r="E21" s="224">
        <v>320</v>
      </c>
      <c r="F21" s="224">
        <v>320</v>
      </c>
      <c r="G21" s="224">
        <v>320</v>
      </c>
      <c r="H21" s="224">
        <v>320</v>
      </c>
      <c r="I21" s="224">
        <v>320</v>
      </c>
      <c r="J21" s="99"/>
      <c r="K21" s="99"/>
      <c r="L21" s="99"/>
      <c r="M21" s="99"/>
      <c r="N21" s="99"/>
      <c r="O21" s="99"/>
      <c r="P21" s="99"/>
      <c r="Q21" s="99"/>
    </row>
    <row r="22" spans="1:17" s="130" customFormat="1" x14ac:dyDescent="0.3">
      <c r="A22" s="222" t="s">
        <v>59</v>
      </c>
      <c r="B22" s="223"/>
      <c r="C22" s="223"/>
      <c r="D22" s="224">
        <v>300</v>
      </c>
      <c r="E22" s="224">
        <v>300</v>
      </c>
      <c r="F22" s="224">
        <v>300</v>
      </c>
      <c r="G22" s="224">
        <v>300</v>
      </c>
      <c r="H22" s="224">
        <v>300</v>
      </c>
      <c r="I22" s="224">
        <v>300</v>
      </c>
      <c r="J22" s="99"/>
      <c r="K22" s="99"/>
      <c r="L22" s="99"/>
      <c r="M22" s="99"/>
      <c r="N22" s="99"/>
      <c r="O22" s="99"/>
      <c r="P22" s="99"/>
      <c r="Q22" s="99"/>
    </row>
    <row r="23" spans="1:17" s="130" customFormat="1" x14ac:dyDescent="0.3">
      <c r="A23" s="222" t="s">
        <v>60</v>
      </c>
      <c r="B23" s="223"/>
      <c r="C23" s="223"/>
      <c r="D23" s="224"/>
      <c r="E23" s="224"/>
      <c r="F23" s="224"/>
      <c r="G23" s="224"/>
      <c r="H23" s="224"/>
      <c r="I23" s="224"/>
      <c r="J23" s="99"/>
      <c r="K23" s="99"/>
      <c r="L23" s="99"/>
      <c r="M23" s="99"/>
      <c r="N23" s="99"/>
      <c r="O23" s="99"/>
      <c r="P23" s="99"/>
      <c r="Q23" s="99"/>
    </row>
    <row r="24" spans="1:17" s="130" customFormat="1" x14ac:dyDescent="0.3">
      <c r="A24" s="222" t="s">
        <v>61</v>
      </c>
      <c r="B24" s="223"/>
      <c r="C24" s="223"/>
      <c r="D24" s="224"/>
      <c r="E24" s="224"/>
      <c r="F24" s="224"/>
      <c r="G24" s="224"/>
      <c r="H24" s="224"/>
      <c r="I24" s="224"/>
      <c r="J24" s="99"/>
    </row>
    <row r="25" spans="1:17" s="130" customFormat="1" ht="15" thickBot="1" x14ac:dyDescent="0.35">
      <c r="A25" s="222" t="s">
        <v>62</v>
      </c>
      <c r="B25" s="223"/>
      <c r="C25" s="223"/>
      <c r="D25" s="224">
        <v>944.64</v>
      </c>
      <c r="E25" s="224">
        <v>1087.28</v>
      </c>
      <c r="F25" s="224">
        <v>1229.92</v>
      </c>
      <c r="G25" s="224">
        <v>1362.65</v>
      </c>
      <c r="H25" s="224">
        <v>1495.39</v>
      </c>
      <c r="I25" s="224">
        <v>1628.13</v>
      </c>
      <c r="J25" s="99"/>
    </row>
    <row r="26" spans="1:17" s="130" customFormat="1" ht="15" thickBot="1" x14ac:dyDescent="0.35">
      <c r="A26" s="227" t="s">
        <v>63</v>
      </c>
      <c r="B26" s="228"/>
      <c r="C26" s="229"/>
      <c r="D26" s="211">
        <f>SUM(D9:D25)</f>
        <v>16058.949999999999</v>
      </c>
      <c r="E26" s="211">
        <f t="shared" ref="E26:I26" si="0">SUM(E9:E25)</f>
        <v>18483.77</v>
      </c>
      <c r="F26" s="211">
        <f t="shared" si="0"/>
        <v>20908.61</v>
      </c>
      <c r="G26" s="211">
        <f t="shared" si="0"/>
        <v>23165.120000000003</v>
      </c>
      <c r="H26" s="211">
        <f t="shared" si="0"/>
        <v>25421.649999999998</v>
      </c>
      <c r="I26" s="211">
        <f t="shared" si="0"/>
        <v>27678.190000000002</v>
      </c>
      <c r="J26" s="99"/>
    </row>
    <row r="27" spans="1:17" s="130" customFormat="1" ht="15" thickBot="1" x14ac:dyDescent="0.35">
      <c r="A27" s="230"/>
      <c r="B27" s="231"/>
      <c r="C27" s="231"/>
      <c r="D27" s="232"/>
      <c r="E27" s="232"/>
      <c r="F27" s="232"/>
      <c r="G27" s="232"/>
      <c r="H27" s="232"/>
      <c r="I27" s="232"/>
      <c r="J27" s="99"/>
    </row>
    <row r="28" spans="1:17" s="140" customFormat="1" ht="15" thickBot="1" x14ac:dyDescent="0.35">
      <c r="A28" s="233" t="s">
        <v>64</v>
      </c>
      <c r="B28" s="234"/>
      <c r="C28" s="235"/>
      <c r="D28" s="211">
        <v>6774.08</v>
      </c>
      <c r="E28" s="211">
        <v>6774.08</v>
      </c>
      <c r="F28" s="211">
        <v>6774.08</v>
      </c>
      <c r="G28" s="211">
        <v>6774.08</v>
      </c>
      <c r="H28" s="211">
        <v>6774.08</v>
      </c>
      <c r="I28" s="211">
        <v>6774.08</v>
      </c>
      <c r="J28" s="139"/>
    </row>
    <row r="29" spans="1:17" ht="15" thickBot="1" x14ac:dyDescent="0.35">
      <c r="A29" s="230"/>
      <c r="B29" s="231"/>
      <c r="C29" s="231"/>
      <c r="D29" s="232"/>
      <c r="E29" s="232"/>
      <c r="F29" s="232"/>
      <c r="G29" s="232"/>
      <c r="H29" s="232"/>
      <c r="I29" s="232"/>
    </row>
    <row r="30" spans="1:17" ht="15" thickBot="1" x14ac:dyDescent="0.35">
      <c r="A30" s="227" t="s">
        <v>65</v>
      </c>
      <c r="B30" s="228"/>
      <c r="C30" s="229"/>
      <c r="D30" s="211">
        <f>D26+D28</f>
        <v>22833.03</v>
      </c>
      <c r="E30" s="211">
        <f t="shared" ref="E30:I30" si="1">E26+E28</f>
        <v>25257.85</v>
      </c>
      <c r="F30" s="211">
        <f t="shared" si="1"/>
        <v>27682.690000000002</v>
      </c>
      <c r="G30" s="211">
        <f t="shared" si="1"/>
        <v>29939.200000000004</v>
      </c>
      <c r="H30" s="211">
        <f t="shared" si="1"/>
        <v>32195.729999999996</v>
      </c>
      <c r="I30" s="211">
        <f t="shared" si="1"/>
        <v>34452.270000000004</v>
      </c>
    </row>
    <row r="31" spans="1:17" ht="15" thickBot="1" x14ac:dyDescent="0.35">
      <c r="A31" s="236"/>
      <c r="B31" s="237"/>
      <c r="C31" s="237"/>
      <c r="D31" s="238"/>
      <c r="E31" s="238"/>
      <c r="F31" s="238"/>
      <c r="G31" s="238"/>
      <c r="H31" s="238"/>
      <c r="I31" s="238"/>
    </row>
    <row r="32" spans="1:17" ht="15" thickBot="1" x14ac:dyDescent="0.35">
      <c r="A32" s="227" t="s">
        <v>66</v>
      </c>
      <c r="B32" s="239"/>
      <c r="C32" s="240"/>
      <c r="D32" s="211">
        <f>D30/D5</f>
        <v>7611.0099999999993</v>
      </c>
      <c r="E32" s="211">
        <f t="shared" ref="E32:I32" si="2">E30/E5</f>
        <v>6314.4624999999996</v>
      </c>
      <c r="F32" s="211">
        <f t="shared" si="2"/>
        <v>5536.5380000000005</v>
      </c>
      <c r="G32" s="211">
        <f t="shared" si="2"/>
        <v>4989.8666666666677</v>
      </c>
      <c r="H32" s="211">
        <f t="shared" si="2"/>
        <v>4599.3899999999994</v>
      </c>
      <c r="I32" s="211">
        <f t="shared" si="2"/>
        <v>4306.5337500000005</v>
      </c>
    </row>
    <row r="33" spans="1:10" ht="15" thickBot="1" x14ac:dyDescent="0.35">
      <c r="A33" s="212"/>
      <c r="B33" s="213"/>
      <c r="C33" s="213"/>
      <c r="D33" s="238"/>
      <c r="E33" s="238"/>
      <c r="F33" s="238"/>
      <c r="G33" s="238"/>
      <c r="H33" s="238"/>
      <c r="I33" s="238"/>
    </row>
    <row r="34" spans="1:10" ht="15" thickBot="1" x14ac:dyDescent="0.35">
      <c r="A34" s="241" t="s">
        <v>67</v>
      </c>
      <c r="B34" s="209"/>
      <c r="C34" s="209"/>
      <c r="D34" s="211">
        <f>'Pryse + Sensatiwiteitsanalise'!$D$7</f>
        <v>108.52</v>
      </c>
      <c r="E34" s="211">
        <f>'Pryse + Sensatiwiteitsanalise'!$D$7</f>
        <v>108.52</v>
      </c>
      <c r="F34" s="211">
        <f>'Pryse + Sensatiwiteitsanalise'!$D$7</f>
        <v>108.52</v>
      </c>
      <c r="G34" s="211">
        <f>'Pryse + Sensatiwiteitsanalise'!$D$7</f>
        <v>108.52</v>
      </c>
      <c r="H34" s="211">
        <f>'Pryse + Sensatiwiteitsanalise'!$D$7</f>
        <v>108.52</v>
      </c>
      <c r="I34" s="211">
        <f>'Pryse + Sensatiwiteitsanalise'!$D$7</f>
        <v>108.52</v>
      </c>
    </row>
    <row r="35" spans="1:10" ht="15" thickBot="1" x14ac:dyDescent="0.35">
      <c r="A35" s="119"/>
      <c r="B35" s="120"/>
      <c r="C35" s="120"/>
      <c r="D35" s="165"/>
      <c r="E35" s="165"/>
      <c r="F35" s="165"/>
      <c r="G35" s="165"/>
      <c r="H35" s="165"/>
      <c r="I35" s="165"/>
    </row>
    <row r="36" spans="1:10" ht="15" thickBot="1" x14ac:dyDescent="0.35">
      <c r="A36" s="146" t="s">
        <v>68</v>
      </c>
      <c r="B36" s="147"/>
      <c r="C36" s="148"/>
      <c r="D36" s="166">
        <f t="shared" ref="D36:I36" si="3">D32+D34</f>
        <v>7719.53</v>
      </c>
      <c r="E36" s="166">
        <f t="shared" si="3"/>
        <v>6422.9825000000001</v>
      </c>
      <c r="F36" s="166">
        <f t="shared" si="3"/>
        <v>5645.0580000000009</v>
      </c>
      <c r="G36" s="166">
        <f t="shared" si="3"/>
        <v>5098.3866666666681</v>
      </c>
      <c r="H36" s="166">
        <f t="shared" si="3"/>
        <v>4707.91</v>
      </c>
      <c r="I36" s="166">
        <f t="shared" si="3"/>
        <v>4415.0537500000009</v>
      </c>
    </row>
    <row r="37" spans="1:10" ht="15" thickBot="1" x14ac:dyDescent="0.35">
      <c r="A37" s="149" t="s">
        <v>69</v>
      </c>
      <c r="B37" s="150"/>
      <c r="C37" s="151"/>
      <c r="D37" s="166">
        <f>'Pryse + Sensatiwiteitsanalise'!B7</f>
        <v>3500</v>
      </c>
      <c r="E37" s="166">
        <f>$D$37</f>
        <v>3500</v>
      </c>
      <c r="F37" s="166">
        <f>$D$37</f>
        <v>3500</v>
      </c>
      <c r="G37" s="166">
        <f>$D$37</f>
        <v>3500</v>
      </c>
      <c r="H37" s="166">
        <f>$D$37</f>
        <v>3500</v>
      </c>
      <c r="I37" s="166">
        <f>$D$37</f>
        <v>3500</v>
      </c>
    </row>
    <row r="38" spans="1:10" ht="15" thickBot="1" x14ac:dyDescent="0.35">
      <c r="D38" s="193"/>
      <c r="E38" s="193"/>
      <c r="F38" s="193"/>
      <c r="G38" s="193"/>
      <c r="H38" s="193"/>
      <c r="I38" s="193"/>
    </row>
    <row r="39" spans="1:10" s="153" customFormat="1" x14ac:dyDescent="0.3">
      <c r="A39" s="90" t="s">
        <v>70</v>
      </c>
      <c r="B39" s="91"/>
      <c r="C39" s="92"/>
      <c r="D39" s="168">
        <f>D6-D26</f>
        <v>-5929.5099999999984</v>
      </c>
      <c r="E39" s="168">
        <f>E6-E26</f>
        <v>-4977.8500000000004</v>
      </c>
      <c r="F39" s="168">
        <f>F6-F26</f>
        <v>-4026.2099999999991</v>
      </c>
      <c r="G39" s="168">
        <f t="shared" ref="G39:I39" si="4">G6-G26</f>
        <v>-2906.2400000000016</v>
      </c>
      <c r="H39" s="168">
        <f t="shared" si="4"/>
        <v>-1786.2899999999972</v>
      </c>
      <c r="I39" s="168">
        <f t="shared" si="4"/>
        <v>-666.35000000000218</v>
      </c>
    </row>
    <row r="40" spans="1:10" s="153" customFormat="1" ht="15" thickBot="1" x14ac:dyDescent="0.35">
      <c r="A40" s="174" t="s">
        <v>71</v>
      </c>
      <c r="B40" s="175"/>
      <c r="C40" s="176"/>
      <c r="D40" s="177">
        <f>D6-D30</f>
        <v>-12703.589999999998</v>
      </c>
      <c r="E40" s="177">
        <f>E6-E30</f>
        <v>-11751.929999999998</v>
      </c>
      <c r="F40" s="177">
        <f>F6-F30</f>
        <v>-10800.29</v>
      </c>
      <c r="G40" s="177">
        <f t="shared" ref="G40:I40" si="5">G6-G30</f>
        <v>-9680.3200000000033</v>
      </c>
      <c r="H40" s="177">
        <f t="shared" si="5"/>
        <v>-8560.3699999999953</v>
      </c>
      <c r="I40" s="177">
        <f t="shared" si="5"/>
        <v>-7440.4300000000039</v>
      </c>
    </row>
    <row r="41" spans="1:10" x14ac:dyDescent="0.3">
      <c r="A41" s="169" t="s">
        <v>124</v>
      </c>
      <c r="B41" s="170"/>
      <c r="C41" s="170"/>
      <c r="D41" s="170"/>
      <c r="E41" s="170"/>
      <c r="F41" s="170"/>
      <c r="G41" s="170"/>
      <c r="H41" s="170"/>
      <c r="I41" s="179"/>
      <c r="J41" s="155"/>
    </row>
    <row r="42" spans="1:10" x14ac:dyDescent="0.3">
      <c r="A42" s="171" t="s">
        <v>72</v>
      </c>
      <c r="B42" s="178"/>
      <c r="C42" s="178"/>
      <c r="D42" s="178"/>
      <c r="E42" s="178"/>
      <c r="F42" s="178"/>
      <c r="G42" s="178"/>
      <c r="H42" s="178"/>
      <c r="I42" s="180"/>
      <c r="J42" s="155"/>
    </row>
    <row r="43" spans="1:10" ht="15" thickBot="1" x14ac:dyDescent="0.35">
      <c r="A43" s="172" t="s">
        <v>73</v>
      </c>
      <c r="B43" s="173"/>
      <c r="C43" s="173"/>
      <c r="D43" s="173"/>
      <c r="E43" s="173"/>
      <c r="F43" s="173"/>
      <c r="G43" s="173"/>
      <c r="H43" s="173"/>
      <c r="I43" s="181"/>
      <c r="J43" s="155"/>
    </row>
    <row r="44" spans="1:10" x14ac:dyDescent="0.3">
      <c r="A44" s="196" t="s">
        <v>76</v>
      </c>
      <c r="B44" s="195"/>
      <c r="C44" s="195"/>
      <c r="D44" s="195"/>
      <c r="E44" s="195"/>
      <c r="F44" s="195"/>
      <c r="G44" s="195"/>
      <c r="H44" s="195"/>
      <c r="I44" s="197"/>
    </row>
    <row r="45" spans="1:10" x14ac:dyDescent="0.3">
      <c r="A45" s="198"/>
      <c r="B45" s="194"/>
      <c r="C45" s="194"/>
      <c r="D45" s="194"/>
      <c r="E45" s="194"/>
      <c r="F45" s="194"/>
      <c r="G45" s="194"/>
      <c r="H45" s="194"/>
      <c r="I45" s="199"/>
    </row>
    <row r="46" spans="1:10" x14ac:dyDescent="0.3">
      <c r="A46" s="198"/>
      <c r="B46" s="194"/>
      <c r="C46" s="194"/>
      <c r="D46" s="194"/>
      <c r="E46" s="194"/>
      <c r="F46" s="194"/>
      <c r="G46" s="194"/>
      <c r="H46" s="194"/>
      <c r="I46" s="199"/>
    </row>
    <row r="47" spans="1:10" ht="15" thickBot="1" x14ac:dyDescent="0.35">
      <c r="A47" s="200"/>
      <c r="B47" s="201"/>
      <c r="C47" s="201"/>
      <c r="D47" s="201"/>
      <c r="E47" s="201"/>
      <c r="F47" s="201"/>
      <c r="G47" s="201"/>
      <c r="H47" s="201"/>
      <c r="I47" s="202"/>
    </row>
  </sheetData>
  <mergeCells count="13">
    <mergeCell ref="A44:I47"/>
    <mergeCell ref="A39:C39"/>
    <mergeCell ref="A40:C40"/>
    <mergeCell ref="Z7:AB7"/>
    <mergeCell ref="E1:G1"/>
    <mergeCell ref="A1:D1"/>
    <mergeCell ref="A36:C36"/>
    <mergeCell ref="A3:C3"/>
    <mergeCell ref="A8:C8"/>
    <mergeCell ref="A26:C26"/>
    <mergeCell ref="A28:C28"/>
    <mergeCell ref="A30:C30"/>
    <mergeCell ref="A32:C32"/>
  </mergeCells>
  <phoneticPr fontId="0" type="noConversion"/>
  <conditionalFormatting sqref="D39:I40">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31496062992125984" right="0.31496062992125984" top="0.55118110236220474" bottom="0.55118110236220474" header="0.31496062992125984" footer="0.31496062992125984"/>
  <pageSetup scale="64" fitToHeight="0" orientation="portrait" r:id="rId1"/>
  <headerFooter>
    <oddHeader>&amp;F</oddHeader>
    <oddFoote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49"/>
  <sheetViews>
    <sheetView topLeftCell="A2" zoomScale="70" zoomScaleNormal="70" workbookViewId="0">
      <selection activeCell="D37" sqref="D37"/>
    </sheetView>
  </sheetViews>
  <sheetFormatPr defaultColWidth="9.109375" defaultRowHeight="14.4" x14ac:dyDescent="0.3"/>
  <cols>
    <col min="1" max="1" width="41.6640625" style="99" customWidth="1"/>
    <col min="2" max="2" width="15.6640625" style="99" bestFit="1" customWidth="1"/>
    <col min="3" max="4" width="14.44140625" style="99" customWidth="1"/>
    <col min="5" max="9" width="14.33203125" style="99" customWidth="1"/>
    <col min="10" max="10" width="14.44140625" style="99" customWidth="1"/>
    <col min="11" max="26" width="12.6640625" style="99" hidden="1" customWidth="1"/>
    <col min="27" max="29" width="0" style="99" hidden="1" customWidth="1"/>
    <col min="30" max="16384" width="9.109375" style="99"/>
  </cols>
  <sheetData>
    <row r="1" spans="1:28" ht="33" customHeight="1" thickBot="1" x14ac:dyDescent="0.35">
      <c r="A1" s="85" t="s">
        <v>128</v>
      </c>
      <c r="B1" s="96"/>
      <c r="C1" s="96"/>
      <c r="D1" s="96"/>
      <c r="E1" s="86" t="s">
        <v>79</v>
      </c>
      <c r="F1" s="86"/>
      <c r="G1" s="86"/>
      <c r="H1" s="97"/>
      <c r="I1" s="98"/>
    </row>
    <row r="2" spans="1:28" ht="15" thickBot="1" x14ac:dyDescent="0.35">
      <c r="A2" s="100"/>
      <c r="B2" s="101"/>
      <c r="C2" s="102"/>
      <c r="D2" s="102"/>
      <c r="E2" s="102"/>
      <c r="F2" s="102"/>
      <c r="G2" s="102"/>
      <c r="H2" s="102"/>
      <c r="I2" s="103"/>
    </row>
    <row r="3" spans="1:28" ht="31.8" customHeight="1" thickBot="1" x14ac:dyDescent="0.35">
      <c r="A3" s="104" t="s">
        <v>38</v>
      </c>
      <c r="B3" s="105"/>
      <c r="C3" s="105"/>
      <c r="D3" s="203"/>
      <c r="E3" s="157">
        <f>'Pryse + Sensatiwiteitsanalise'!B33</f>
        <v>9554.4500000000007</v>
      </c>
      <c r="F3" s="106" t="s">
        <v>39</v>
      </c>
      <c r="G3" s="106"/>
      <c r="H3" s="107"/>
      <c r="I3" s="108"/>
    </row>
    <row r="4" spans="1:28" ht="15" thickBot="1" x14ac:dyDescent="0.35">
      <c r="A4" s="109"/>
      <c r="B4" s="110"/>
      <c r="C4" s="110"/>
      <c r="D4" s="111"/>
      <c r="E4" s="112"/>
      <c r="F4" s="113"/>
      <c r="G4" s="110"/>
      <c r="H4" s="114"/>
      <c r="I4" s="114"/>
    </row>
    <row r="5" spans="1:28" ht="15" thickBot="1" x14ac:dyDescent="0.35">
      <c r="A5" s="115" t="s">
        <v>40</v>
      </c>
      <c r="B5" s="110"/>
      <c r="C5" s="110"/>
      <c r="D5" s="242" t="s">
        <v>80</v>
      </c>
      <c r="E5" s="242">
        <v>2</v>
      </c>
      <c r="F5" s="242" t="s">
        <v>81</v>
      </c>
      <c r="G5" s="242">
        <v>3</v>
      </c>
      <c r="H5" s="242" t="s">
        <v>82</v>
      </c>
      <c r="I5" s="242" t="s">
        <v>83</v>
      </c>
    </row>
    <row r="6" spans="1:28" ht="15" thickBot="1" x14ac:dyDescent="0.35">
      <c r="A6" s="117" t="s">
        <v>41</v>
      </c>
      <c r="B6" s="106"/>
      <c r="C6" s="118"/>
      <c r="D6" s="248">
        <v>14332</v>
      </c>
      <c r="E6" s="248">
        <v>19109</v>
      </c>
      <c r="F6" s="248">
        <v>23886</v>
      </c>
      <c r="G6" s="248">
        <v>28663</v>
      </c>
      <c r="H6" s="248">
        <v>33441</v>
      </c>
      <c r="I6" s="248">
        <v>38218</v>
      </c>
    </row>
    <row r="7" spans="1:28" ht="15" thickBot="1" x14ac:dyDescent="0.35">
      <c r="A7" s="119"/>
      <c r="B7" s="120"/>
      <c r="C7" s="120"/>
      <c r="D7" s="243"/>
      <c r="E7" s="243"/>
      <c r="F7" s="243"/>
      <c r="G7" s="243"/>
      <c r="H7" s="243"/>
      <c r="I7" s="243"/>
      <c r="Z7" s="87" t="s">
        <v>84</v>
      </c>
      <c r="AA7" s="87"/>
      <c r="AB7" s="87"/>
    </row>
    <row r="8" spans="1:28" ht="15" thickBot="1" x14ac:dyDescent="0.35">
      <c r="A8" s="121" t="s">
        <v>42</v>
      </c>
      <c r="B8" s="122"/>
      <c r="C8" s="123"/>
      <c r="D8" s="244"/>
      <c r="E8" s="244"/>
      <c r="F8" s="244"/>
      <c r="G8" s="244"/>
      <c r="H8" s="244"/>
      <c r="I8" s="244"/>
      <c r="Z8" s="88" t="s">
        <v>43</v>
      </c>
      <c r="AA8" s="88" t="s">
        <v>44</v>
      </c>
      <c r="AB8" s="88" t="s">
        <v>45</v>
      </c>
    </row>
    <row r="9" spans="1:28" x14ac:dyDescent="0.3">
      <c r="A9" s="124" t="s">
        <v>46</v>
      </c>
      <c r="B9" s="125"/>
      <c r="C9" s="125"/>
      <c r="D9" s="246">
        <v>1189.26</v>
      </c>
      <c r="E9" s="246">
        <v>1189.26</v>
      </c>
      <c r="F9" s="246">
        <v>1189.26</v>
      </c>
      <c r="G9" s="246">
        <v>1189.26</v>
      </c>
      <c r="H9" s="246">
        <v>1189.26</v>
      </c>
      <c r="I9" s="246">
        <v>1189.26</v>
      </c>
      <c r="Z9" s="89" t="str">
        <f>D5</f>
        <v>1,5</v>
      </c>
      <c r="AA9" s="89">
        <f>D26</f>
        <v>11431.060933958333</v>
      </c>
      <c r="AB9" s="89">
        <f>D28</f>
        <v>5934.62</v>
      </c>
    </row>
    <row r="10" spans="1:28" x14ac:dyDescent="0.3">
      <c r="A10" s="126" t="s">
        <v>47</v>
      </c>
      <c r="B10" s="127"/>
      <c r="C10" s="127"/>
      <c r="D10" s="247">
        <v>2115.83</v>
      </c>
      <c r="E10" s="247">
        <v>2821.1</v>
      </c>
      <c r="F10" s="247">
        <v>3526.38</v>
      </c>
      <c r="G10" s="247">
        <v>4231.6499999999996</v>
      </c>
      <c r="H10" s="247">
        <v>4936.93</v>
      </c>
      <c r="I10" s="247">
        <v>5642.2</v>
      </c>
      <c r="Z10" s="89">
        <f>E5</f>
        <v>2</v>
      </c>
      <c r="AA10" s="89">
        <f>E26</f>
        <v>12810.346424583331</v>
      </c>
      <c r="AB10" s="89">
        <f>E28</f>
        <v>5934.62</v>
      </c>
    </row>
    <row r="11" spans="1:28" x14ac:dyDescent="0.3">
      <c r="A11" s="126" t="s">
        <v>48</v>
      </c>
      <c r="B11" s="127"/>
      <c r="C11" s="127"/>
      <c r="D11" s="247"/>
      <c r="E11" s="247"/>
      <c r="F11" s="247"/>
      <c r="G11" s="247"/>
      <c r="H11" s="247"/>
      <c r="I11" s="247"/>
      <c r="Z11" s="89" t="str">
        <f>F5</f>
        <v>2,5</v>
      </c>
      <c r="AA11" s="89">
        <f>F26</f>
        <v>14189.631915208332</v>
      </c>
      <c r="AB11" s="89">
        <f>F28</f>
        <v>5934.62</v>
      </c>
    </row>
    <row r="12" spans="1:28" x14ac:dyDescent="0.3">
      <c r="A12" s="126" t="s">
        <v>49</v>
      </c>
      <c r="B12" s="127"/>
      <c r="C12" s="127"/>
      <c r="D12" s="247">
        <v>1722.14</v>
      </c>
      <c r="E12" s="247">
        <v>1741.91</v>
      </c>
      <c r="F12" s="247">
        <v>1761.67</v>
      </c>
      <c r="G12" s="247">
        <v>1781.43</v>
      </c>
      <c r="H12" s="247">
        <v>1801.19</v>
      </c>
      <c r="I12" s="247">
        <v>1820.95</v>
      </c>
      <c r="Z12" s="89">
        <f>G5</f>
        <v>3</v>
      </c>
      <c r="AA12" s="89">
        <f>G26</f>
        <v>15919.54240583333</v>
      </c>
      <c r="AB12" s="89">
        <f>G28</f>
        <v>5934.62</v>
      </c>
    </row>
    <row r="13" spans="1:28" x14ac:dyDescent="0.3">
      <c r="A13" s="126" t="s">
        <v>50</v>
      </c>
      <c r="B13" s="127"/>
      <c r="C13" s="127"/>
      <c r="D13" s="247">
        <v>1094.74</v>
      </c>
      <c r="E13" s="247">
        <v>1100.1300000000001</v>
      </c>
      <c r="F13" s="247">
        <v>1105.53</v>
      </c>
      <c r="G13" s="247">
        <v>1110.92</v>
      </c>
      <c r="H13" s="247">
        <v>1116.32</v>
      </c>
      <c r="I13" s="247">
        <v>1121.71</v>
      </c>
      <c r="Z13" s="89"/>
      <c r="AA13" s="89"/>
      <c r="AB13" s="89"/>
    </row>
    <row r="14" spans="1:28" s="130" customFormat="1" x14ac:dyDescent="0.3">
      <c r="A14" s="126" t="s">
        <v>51</v>
      </c>
      <c r="B14" s="127"/>
      <c r="C14" s="127"/>
      <c r="D14" s="247">
        <v>1633.71</v>
      </c>
      <c r="E14" s="247">
        <v>1633.71</v>
      </c>
      <c r="F14" s="247">
        <v>1633.71</v>
      </c>
      <c r="G14" s="247">
        <v>1633.71</v>
      </c>
      <c r="H14" s="247">
        <v>1633.71</v>
      </c>
      <c r="I14" s="247">
        <v>1633.71</v>
      </c>
      <c r="J14" s="99"/>
      <c r="K14" s="99"/>
      <c r="Z14" s="89"/>
      <c r="AA14" s="89"/>
      <c r="AB14" s="89"/>
    </row>
    <row r="15" spans="1:28" s="130" customFormat="1" x14ac:dyDescent="0.3">
      <c r="A15" s="126" t="s">
        <v>52</v>
      </c>
      <c r="B15" s="127"/>
      <c r="C15" s="127"/>
      <c r="D15" s="247">
        <v>47.95</v>
      </c>
      <c r="E15" s="247">
        <v>47.95</v>
      </c>
      <c r="F15" s="247">
        <v>47.95</v>
      </c>
      <c r="G15" s="247">
        <v>47.95</v>
      </c>
      <c r="H15" s="247">
        <v>47.95</v>
      </c>
      <c r="I15" s="247">
        <v>47.95</v>
      </c>
      <c r="J15" s="99"/>
      <c r="K15" s="99"/>
    </row>
    <row r="16" spans="1:28" s="130" customFormat="1" x14ac:dyDescent="0.3">
      <c r="A16" s="126" t="s">
        <v>53</v>
      </c>
      <c r="B16" s="127"/>
      <c r="C16" s="127"/>
      <c r="D16" s="247"/>
      <c r="E16" s="247"/>
      <c r="F16" s="247"/>
      <c r="G16" s="247"/>
      <c r="H16" s="247"/>
      <c r="I16" s="247"/>
      <c r="J16" s="99"/>
      <c r="K16" s="99"/>
    </row>
    <row r="17" spans="1:11" s="130" customFormat="1" x14ac:dyDescent="0.3">
      <c r="A17" s="128" t="s">
        <v>54</v>
      </c>
      <c r="B17" s="129"/>
      <c r="C17" s="129"/>
      <c r="D17" s="247">
        <v>3047</v>
      </c>
      <c r="E17" s="247">
        <v>3443</v>
      </c>
      <c r="F17" s="247">
        <v>3839</v>
      </c>
      <c r="G17" s="247">
        <v>4631</v>
      </c>
      <c r="H17" s="247">
        <v>4463</v>
      </c>
      <c r="I17" s="247">
        <v>5063</v>
      </c>
      <c r="J17" s="99"/>
      <c r="K17" s="99"/>
    </row>
    <row r="18" spans="1:11" s="130" customFormat="1" x14ac:dyDescent="0.3">
      <c r="A18" s="126" t="s">
        <v>55</v>
      </c>
      <c r="B18" s="127"/>
      <c r="C18" s="127"/>
      <c r="D18" s="247">
        <v>486.75</v>
      </c>
      <c r="E18" s="247">
        <v>538.85</v>
      </c>
      <c r="F18" s="247">
        <v>590.95000000000005</v>
      </c>
      <c r="G18" s="247">
        <v>659.67</v>
      </c>
      <c r="H18" s="247">
        <v>688.1</v>
      </c>
      <c r="I18" s="247">
        <v>748.76</v>
      </c>
      <c r="J18" s="99"/>
      <c r="K18" s="99"/>
    </row>
    <row r="19" spans="1:11" s="130" customFormat="1" x14ac:dyDescent="0.3">
      <c r="A19" s="126" t="s">
        <v>56</v>
      </c>
      <c r="B19" s="127"/>
      <c r="C19" s="127"/>
      <c r="D19" s="247">
        <v>400</v>
      </c>
      <c r="E19" s="247">
        <v>400</v>
      </c>
      <c r="F19" s="247">
        <v>400</v>
      </c>
      <c r="G19" s="247">
        <v>400</v>
      </c>
      <c r="H19" s="247">
        <v>400</v>
      </c>
      <c r="I19" s="247">
        <v>400</v>
      </c>
      <c r="J19" s="99"/>
      <c r="K19" s="99"/>
    </row>
    <row r="20" spans="1:11" s="130" customFormat="1" x14ac:dyDescent="0.3">
      <c r="A20" s="126" t="s">
        <v>57</v>
      </c>
      <c r="B20" s="127"/>
      <c r="C20" s="127"/>
      <c r="D20" s="247">
        <v>343.96</v>
      </c>
      <c r="E20" s="247">
        <v>458.61</v>
      </c>
      <c r="F20" s="247">
        <v>573.27</v>
      </c>
      <c r="G20" s="247">
        <v>687.92</v>
      </c>
      <c r="H20" s="247">
        <v>802.57</v>
      </c>
      <c r="I20" s="247">
        <v>917.23</v>
      </c>
      <c r="J20" s="99"/>
      <c r="K20" s="99"/>
    </row>
    <row r="21" spans="1:11" s="130" customFormat="1" x14ac:dyDescent="0.3">
      <c r="A21" s="126" t="s">
        <v>58</v>
      </c>
      <c r="B21" s="127"/>
      <c r="C21" s="127"/>
      <c r="D21" s="247"/>
      <c r="E21" s="247"/>
      <c r="F21" s="247"/>
      <c r="G21" s="247"/>
      <c r="H21" s="247"/>
      <c r="I21" s="247"/>
      <c r="J21" s="99"/>
      <c r="K21" s="99"/>
    </row>
    <row r="22" spans="1:11" s="130" customFormat="1" x14ac:dyDescent="0.3">
      <c r="A22" s="126" t="s">
        <v>59</v>
      </c>
      <c r="B22" s="127"/>
      <c r="C22" s="127"/>
      <c r="D22" s="247"/>
      <c r="E22" s="247"/>
      <c r="F22" s="247"/>
      <c r="G22" s="247"/>
      <c r="H22" s="247"/>
      <c r="I22" s="247"/>
      <c r="J22" s="99"/>
    </row>
    <row r="23" spans="1:11" s="130" customFormat="1" x14ac:dyDescent="0.3">
      <c r="A23" s="126" t="s">
        <v>60</v>
      </c>
      <c r="B23" s="127"/>
      <c r="C23" s="127"/>
      <c r="D23" s="247"/>
      <c r="E23" s="247"/>
      <c r="F23" s="247"/>
      <c r="G23" s="247"/>
      <c r="H23" s="247"/>
      <c r="I23" s="247"/>
      <c r="J23" s="99"/>
    </row>
    <row r="24" spans="1:11" s="130" customFormat="1" x14ac:dyDescent="0.3">
      <c r="A24" s="126" t="s">
        <v>61</v>
      </c>
      <c r="B24" s="127"/>
      <c r="C24" s="127"/>
      <c r="D24" s="247"/>
      <c r="E24" s="247"/>
      <c r="F24" s="247"/>
      <c r="G24" s="247"/>
      <c r="H24" s="247"/>
      <c r="I24" s="247"/>
      <c r="J24" s="99"/>
    </row>
    <row r="25" spans="1:11" s="130" customFormat="1" ht="15" thickBot="1" x14ac:dyDescent="0.35">
      <c r="A25" s="126" t="s">
        <v>62</v>
      </c>
      <c r="B25" s="127"/>
      <c r="C25" s="127"/>
      <c r="D25" s="247">
        <v>730.08</v>
      </c>
      <c r="E25" s="247">
        <v>810.91</v>
      </c>
      <c r="F25" s="247">
        <v>891.73</v>
      </c>
      <c r="G25" s="247">
        <v>998.34</v>
      </c>
      <c r="H25" s="247">
        <v>1042.44</v>
      </c>
      <c r="I25" s="247">
        <v>1136.55</v>
      </c>
      <c r="J25" s="99"/>
    </row>
    <row r="26" spans="1:11" s="130" customFormat="1" ht="15" thickBot="1" x14ac:dyDescent="0.35">
      <c r="A26" s="131" t="s">
        <v>63</v>
      </c>
      <c r="B26" s="132"/>
      <c r="C26" s="133"/>
      <c r="D26" s="249">
        <v>11431.060933958333</v>
      </c>
      <c r="E26" s="249">
        <v>12810.346424583331</v>
      </c>
      <c r="F26" s="249">
        <v>14189.631915208332</v>
      </c>
      <c r="G26" s="249">
        <v>15919.54240583333</v>
      </c>
      <c r="H26" s="249">
        <v>16629.452896458333</v>
      </c>
      <c r="I26" s="249">
        <v>18155.363387083333</v>
      </c>
      <c r="J26" s="99"/>
    </row>
    <row r="27" spans="1:11" s="130" customFormat="1" ht="15" thickBot="1" x14ac:dyDescent="0.35">
      <c r="A27" s="134"/>
      <c r="B27" s="135"/>
      <c r="C27" s="135"/>
      <c r="D27" s="164"/>
      <c r="E27" s="164"/>
      <c r="F27" s="164"/>
      <c r="G27" s="164"/>
      <c r="H27" s="164"/>
      <c r="I27" s="164"/>
      <c r="J27" s="99"/>
    </row>
    <row r="28" spans="1:11" ht="15" thickBot="1" x14ac:dyDescent="0.35">
      <c r="A28" s="136" t="s">
        <v>64</v>
      </c>
      <c r="B28" s="137"/>
      <c r="C28" s="138"/>
      <c r="D28" s="163">
        <v>5934.62</v>
      </c>
      <c r="E28" s="163">
        <v>5934.62</v>
      </c>
      <c r="F28" s="163">
        <v>5934.62</v>
      </c>
      <c r="G28" s="163">
        <v>5934.62</v>
      </c>
      <c r="H28" s="163">
        <v>5934.62</v>
      </c>
      <c r="I28" s="163">
        <v>5934.62</v>
      </c>
      <c r="J28" s="245"/>
    </row>
    <row r="29" spans="1:11" ht="15" thickBot="1" x14ac:dyDescent="0.35">
      <c r="A29" s="134"/>
      <c r="B29" s="135"/>
      <c r="C29" s="135"/>
      <c r="D29" s="164"/>
      <c r="E29" s="164"/>
      <c r="F29" s="164"/>
      <c r="G29" s="164"/>
      <c r="H29" s="164"/>
      <c r="I29" s="164"/>
    </row>
    <row r="30" spans="1:11" ht="15" thickBot="1" x14ac:dyDescent="0.35">
      <c r="A30" s="131" t="s">
        <v>65</v>
      </c>
      <c r="B30" s="132"/>
      <c r="C30" s="133"/>
      <c r="D30" s="163">
        <f>D26+D28</f>
        <v>17365.680933958334</v>
      </c>
      <c r="E30" s="163">
        <f t="shared" ref="E30:I30" si="0">E26+E28</f>
        <v>18744.96642458333</v>
      </c>
      <c r="F30" s="163">
        <f t="shared" si="0"/>
        <v>20124.251915208333</v>
      </c>
      <c r="G30" s="163">
        <f t="shared" si="0"/>
        <v>21854.162405833329</v>
      </c>
      <c r="H30" s="163">
        <f t="shared" si="0"/>
        <v>22564.072896458332</v>
      </c>
      <c r="I30" s="163">
        <f t="shared" si="0"/>
        <v>24089.983387083332</v>
      </c>
    </row>
    <row r="31" spans="1:11" ht="15" thickBot="1" x14ac:dyDescent="0.35">
      <c r="A31" s="141"/>
      <c r="B31" s="142"/>
      <c r="C31" s="142"/>
      <c r="D31" s="165"/>
      <c r="E31" s="165"/>
      <c r="F31" s="165"/>
      <c r="G31" s="165"/>
      <c r="H31" s="165"/>
      <c r="I31" s="165"/>
    </row>
    <row r="32" spans="1:11" ht="15" thickBot="1" x14ac:dyDescent="0.35">
      <c r="A32" s="131" t="s">
        <v>66</v>
      </c>
      <c r="B32" s="143"/>
      <c r="C32" s="144"/>
      <c r="D32" s="163">
        <f>D30/D5</f>
        <v>11577.120622638889</v>
      </c>
      <c r="E32" s="163">
        <f t="shared" ref="E32:I32" si="1">E30/E5</f>
        <v>9372.483212291665</v>
      </c>
      <c r="F32" s="163">
        <f t="shared" si="1"/>
        <v>8049.7007660833333</v>
      </c>
      <c r="G32" s="163">
        <f t="shared" si="1"/>
        <v>7284.7208019444433</v>
      </c>
      <c r="H32" s="163">
        <f t="shared" si="1"/>
        <v>6446.8779704166664</v>
      </c>
      <c r="I32" s="163">
        <f t="shared" si="1"/>
        <v>6022.4958467708329</v>
      </c>
    </row>
    <row r="33" spans="1:10" ht="15" thickBot="1" x14ac:dyDescent="0.35">
      <c r="A33" s="119"/>
      <c r="B33" s="120"/>
      <c r="C33" s="120"/>
      <c r="D33" s="165"/>
      <c r="E33" s="165"/>
      <c r="F33" s="165"/>
      <c r="G33" s="165"/>
      <c r="H33" s="165"/>
      <c r="I33" s="165"/>
    </row>
    <row r="34" spans="1:10" ht="15" thickBot="1" x14ac:dyDescent="0.35">
      <c r="A34" s="145" t="s">
        <v>67</v>
      </c>
      <c r="B34" s="106"/>
      <c r="C34" s="106"/>
      <c r="D34" s="163">
        <f>'Pryse + Sensatiwiteitsanalise'!$D$5</f>
        <v>445.55</v>
      </c>
      <c r="E34" s="163">
        <f>'Pryse + Sensatiwiteitsanalise'!$D$5</f>
        <v>445.55</v>
      </c>
      <c r="F34" s="163">
        <f>'Pryse + Sensatiwiteitsanalise'!$D$5</f>
        <v>445.55</v>
      </c>
      <c r="G34" s="163">
        <f>'Pryse + Sensatiwiteitsanalise'!$D$5</f>
        <v>445.55</v>
      </c>
      <c r="H34" s="163">
        <f>'Pryse + Sensatiwiteitsanalise'!$D$5</f>
        <v>445.55</v>
      </c>
      <c r="I34" s="163">
        <f>'Pryse + Sensatiwiteitsanalise'!$D$5</f>
        <v>445.55</v>
      </c>
    </row>
    <row r="35" spans="1:10" ht="15" thickBot="1" x14ac:dyDescent="0.35">
      <c r="A35" s="119"/>
      <c r="B35" s="120"/>
      <c r="C35" s="120"/>
      <c r="D35" s="165"/>
      <c r="E35" s="165"/>
      <c r="F35" s="165"/>
      <c r="G35" s="165"/>
      <c r="H35" s="165"/>
      <c r="I35" s="165"/>
    </row>
    <row r="36" spans="1:10" ht="15" thickBot="1" x14ac:dyDescent="0.35">
      <c r="A36" s="146" t="s">
        <v>68</v>
      </c>
      <c r="B36" s="147"/>
      <c r="C36" s="148"/>
      <c r="D36" s="166">
        <f>D32+D34</f>
        <v>12022.670622638889</v>
      </c>
      <c r="E36" s="166">
        <f t="shared" ref="D36:I36" si="2">E32+E34</f>
        <v>9818.0332122916643</v>
      </c>
      <c r="F36" s="166">
        <f t="shared" si="2"/>
        <v>8495.2507660833326</v>
      </c>
      <c r="G36" s="166">
        <f t="shared" si="2"/>
        <v>7730.2708019444435</v>
      </c>
      <c r="H36" s="166">
        <f t="shared" si="2"/>
        <v>6892.4279704166665</v>
      </c>
      <c r="I36" s="166">
        <f t="shared" si="2"/>
        <v>6468.0458467708331</v>
      </c>
    </row>
    <row r="37" spans="1:10" ht="15" thickBot="1" x14ac:dyDescent="0.35">
      <c r="A37" s="149" t="s">
        <v>69</v>
      </c>
      <c r="B37" s="150"/>
      <c r="C37" s="151"/>
      <c r="D37" s="166">
        <f>'Pryse + Sensatiwiteitsanalise'!B5</f>
        <v>10000</v>
      </c>
      <c r="E37" s="166">
        <f>$D$37</f>
        <v>10000</v>
      </c>
      <c r="F37" s="166">
        <f>$D$37</f>
        <v>10000</v>
      </c>
      <c r="G37" s="166">
        <f>$D$37</f>
        <v>10000</v>
      </c>
      <c r="H37" s="166">
        <f>$D$37</f>
        <v>10000</v>
      </c>
      <c r="I37" s="166">
        <f>$D$37</f>
        <v>10000</v>
      </c>
    </row>
    <row r="38" spans="1:10" ht="15" thickBot="1" x14ac:dyDescent="0.35">
      <c r="A38" s="152"/>
      <c r="B38" s="152"/>
      <c r="C38" s="152"/>
      <c r="D38" s="167"/>
      <c r="E38" s="167"/>
      <c r="F38" s="167"/>
      <c r="G38" s="167"/>
      <c r="H38" s="167"/>
      <c r="I38" s="167"/>
    </row>
    <row r="39" spans="1:10" s="153" customFormat="1" x14ac:dyDescent="0.3">
      <c r="A39" s="90" t="s">
        <v>70</v>
      </c>
      <c r="B39" s="91"/>
      <c r="C39" s="92"/>
      <c r="D39" s="168">
        <f>D6-D26</f>
        <v>2900.9390660416666</v>
      </c>
      <c r="E39" s="168">
        <f>E6-E26</f>
        <v>6298.6535754166689</v>
      </c>
      <c r="F39" s="168">
        <f>F6-F26</f>
        <v>9696.3680847916676</v>
      </c>
      <c r="G39" s="168">
        <f t="shared" ref="G39:I39" si="3">G6-G26</f>
        <v>12743.45759416667</v>
      </c>
      <c r="H39" s="168">
        <f>H6-H26</f>
        <v>16811.547103541667</v>
      </c>
      <c r="I39" s="168">
        <f t="shared" si="3"/>
        <v>20062.636612916667</v>
      </c>
    </row>
    <row r="40" spans="1:10" s="153" customFormat="1" ht="15" thickBot="1" x14ac:dyDescent="0.35">
      <c r="A40" s="174" t="s">
        <v>71</v>
      </c>
      <c r="B40" s="175"/>
      <c r="C40" s="176"/>
      <c r="D40" s="177">
        <f>D6-D30</f>
        <v>-3033.6809339583342</v>
      </c>
      <c r="E40" s="177">
        <f>E6-E30</f>
        <v>364.03357541666992</v>
      </c>
      <c r="F40" s="177">
        <f>F6-F30</f>
        <v>3761.7480847916668</v>
      </c>
      <c r="G40" s="177">
        <f t="shared" ref="G40:I40" si="4">G6-G30</f>
        <v>6808.8375941666709</v>
      </c>
      <c r="H40" s="177">
        <f t="shared" si="4"/>
        <v>10876.927103541668</v>
      </c>
      <c r="I40" s="177">
        <f t="shared" si="4"/>
        <v>14128.016612916668</v>
      </c>
    </row>
    <row r="41" spans="1:10" x14ac:dyDescent="0.3">
      <c r="A41" s="93" t="s">
        <v>124</v>
      </c>
      <c r="B41" s="154"/>
      <c r="C41" s="154"/>
      <c r="D41" s="154"/>
      <c r="E41" s="154"/>
      <c r="F41" s="154"/>
      <c r="G41" s="154"/>
      <c r="H41" s="154"/>
      <c r="I41" s="253"/>
      <c r="J41" s="251"/>
    </row>
    <row r="42" spans="1:10" x14ac:dyDescent="0.3">
      <c r="A42" s="94" t="s">
        <v>72</v>
      </c>
      <c r="B42" s="250"/>
      <c r="C42" s="250"/>
      <c r="D42" s="250"/>
      <c r="E42" s="250"/>
      <c r="F42" s="250"/>
      <c r="G42" s="250"/>
      <c r="H42" s="250"/>
      <c r="I42" s="254"/>
      <c r="J42" s="251"/>
    </row>
    <row r="43" spans="1:10" ht="15" thickBot="1" x14ac:dyDescent="0.35">
      <c r="A43" s="95" t="s">
        <v>73</v>
      </c>
      <c r="B43" s="156"/>
      <c r="C43" s="156"/>
      <c r="D43" s="156"/>
      <c r="E43" s="156"/>
      <c r="F43" s="156"/>
      <c r="G43" s="156"/>
      <c r="H43" s="156"/>
      <c r="I43" s="255"/>
      <c r="J43" s="251"/>
    </row>
    <row r="44" spans="1:10" x14ac:dyDescent="0.3">
      <c r="A44" s="196" t="s">
        <v>76</v>
      </c>
      <c r="B44" s="195"/>
      <c r="C44" s="195"/>
      <c r="D44" s="195"/>
      <c r="E44" s="195"/>
      <c r="F44" s="195"/>
      <c r="G44" s="195"/>
      <c r="H44" s="195"/>
      <c r="I44" s="197"/>
      <c r="J44" s="252"/>
    </row>
    <row r="45" spans="1:10" x14ac:dyDescent="0.3">
      <c r="A45" s="198"/>
      <c r="B45" s="194"/>
      <c r="C45" s="194"/>
      <c r="D45" s="194"/>
      <c r="E45" s="194"/>
      <c r="F45" s="194"/>
      <c r="G45" s="194"/>
      <c r="H45" s="194"/>
      <c r="I45" s="199"/>
      <c r="J45" s="252"/>
    </row>
    <row r="46" spans="1:10" x14ac:dyDescent="0.3">
      <c r="A46" s="198"/>
      <c r="B46" s="194"/>
      <c r="C46" s="194"/>
      <c r="D46" s="194"/>
      <c r="E46" s="194"/>
      <c r="F46" s="194"/>
      <c r="G46" s="194"/>
      <c r="H46" s="194"/>
      <c r="I46" s="199"/>
      <c r="J46" s="252"/>
    </row>
    <row r="47" spans="1:10" ht="15" thickBot="1" x14ac:dyDescent="0.35">
      <c r="A47" s="200"/>
      <c r="B47" s="201"/>
      <c r="C47" s="201"/>
      <c r="D47" s="201"/>
      <c r="E47" s="201"/>
      <c r="F47" s="201"/>
      <c r="G47" s="201"/>
      <c r="H47" s="201"/>
      <c r="I47" s="202"/>
      <c r="J47" s="252"/>
    </row>
    <row r="48" spans="1:10" x14ac:dyDescent="0.3">
      <c r="A48" s="252"/>
      <c r="B48" s="252"/>
      <c r="C48" s="252"/>
      <c r="D48" s="252"/>
      <c r="E48" s="252"/>
      <c r="F48" s="252"/>
      <c r="G48" s="252"/>
      <c r="H48" s="252"/>
      <c r="I48" s="252"/>
      <c r="J48" s="252"/>
    </row>
    <row r="49" spans="1:10" x14ac:dyDescent="0.3">
      <c r="A49" s="252"/>
      <c r="B49" s="252"/>
      <c r="C49" s="252"/>
      <c r="D49" s="252"/>
      <c r="E49" s="252"/>
      <c r="F49" s="252"/>
      <c r="G49" s="252"/>
      <c r="H49" s="252"/>
      <c r="I49" s="252"/>
      <c r="J49" s="252"/>
    </row>
  </sheetData>
  <mergeCells count="13">
    <mergeCell ref="A44:I47"/>
    <mergeCell ref="A39:C39"/>
    <mergeCell ref="A40:C40"/>
    <mergeCell ref="Z7:AB7"/>
    <mergeCell ref="E1:G1"/>
    <mergeCell ref="A1:D1"/>
    <mergeCell ref="A36:C36"/>
    <mergeCell ref="A3:C3"/>
    <mergeCell ref="A8:C8"/>
    <mergeCell ref="A26:C26"/>
    <mergeCell ref="A28:C28"/>
    <mergeCell ref="A30:C30"/>
    <mergeCell ref="A32:C32"/>
  </mergeCells>
  <conditionalFormatting sqref="D39:I40">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31496062992125984" right="0.31496062992125984" top="0.55118110236220474" bottom="0.55118110236220474" header="0.31496062992125984" footer="0.31496062992125984"/>
  <pageSetup paperSize="9" scale="63" fitToHeight="0" orientation="portrait" r:id="rId1"/>
  <headerFooter>
    <oddHeader>&amp;F</oddHeader>
    <oddFoote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87"/>
  <sheetViews>
    <sheetView tabSelected="1" topLeftCell="A2" zoomScale="85" zoomScaleNormal="85" workbookViewId="0">
      <selection activeCell="H27" sqref="H27"/>
    </sheetView>
  </sheetViews>
  <sheetFormatPr defaultRowHeight="14.4" x14ac:dyDescent="0.3"/>
  <cols>
    <col min="1" max="1" width="63.109375" style="269" bestFit="1" customWidth="1"/>
    <col min="2" max="5" width="17.5546875" style="269" customWidth="1"/>
    <col min="6" max="7" width="8.88671875" style="269"/>
    <col min="8" max="8" width="58.88671875" style="269" bestFit="1" customWidth="1"/>
    <col min="9" max="9" width="5.6640625" style="269" bestFit="1" customWidth="1"/>
    <col min="10" max="16384" width="8.88671875" style="269"/>
  </cols>
  <sheetData>
    <row r="1" spans="1:9" ht="15" thickBot="1" x14ac:dyDescent="0.35">
      <c r="A1" s="256" t="s">
        <v>129</v>
      </c>
      <c r="B1" s="270" t="s">
        <v>85</v>
      </c>
      <c r="C1" s="270" t="s">
        <v>86</v>
      </c>
      <c r="D1" s="271" t="s">
        <v>87</v>
      </c>
      <c r="E1" s="271" t="s">
        <v>88</v>
      </c>
      <c r="F1" s="271"/>
    </row>
    <row r="2" spans="1:9" x14ac:dyDescent="0.3">
      <c r="A2" s="292" t="s">
        <v>89</v>
      </c>
      <c r="B2" s="293" t="str">
        <f>'[1]Rent calculations'!B2</f>
        <v>Irr-Maize</v>
      </c>
      <c r="C2" s="293" t="str">
        <f>'[1]Rent calculations'!C2</f>
        <v>Irr-Soy</v>
      </c>
      <c r="D2" s="293" t="str">
        <f>'[1]Rent calculations'!D2</f>
        <v>Irr-Sorghum</v>
      </c>
      <c r="E2" s="294" t="str">
        <f>'[1]Rent calculations'!E2</f>
        <v>Irr-Sunflower</v>
      </c>
      <c r="F2" s="271"/>
      <c r="H2" s="269" t="s">
        <v>90</v>
      </c>
    </row>
    <row r="3" spans="1:9" x14ac:dyDescent="0.3">
      <c r="A3" s="295" t="s">
        <v>91</v>
      </c>
      <c r="B3" s="296"/>
      <c r="C3" s="296"/>
      <c r="D3" s="296"/>
      <c r="E3" s="297"/>
      <c r="F3" s="271"/>
      <c r="G3" s="272"/>
      <c r="H3" s="273" t="s">
        <v>92</v>
      </c>
      <c r="I3" s="274">
        <v>8.1999999999999993</v>
      </c>
    </row>
    <row r="4" spans="1:9" x14ac:dyDescent="0.3">
      <c r="A4" s="298" t="s">
        <v>93</v>
      </c>
      <c r="B4" s="288">
        <f>I3</f>
        <v>8.1999999999999993</v>
      </c>
      <c r="C4" s="288">
        <f>I4</f>
        <v>3.38</v>
      </c>
      <c r="D4" s="288">
        <f>I6</f>
        <v>2.5</v>
      </c>
      <c r="E4" s="299">
        <v>2</v>
      </c>
      <c r="F4" s="271"/>
      <c r="H4" s="273" t="s">
        <v>94</v>
      </c>
      <c r="I4" s="274">
        <v>3.38</v>
      </c>
    </row>
    <row r="5" spans="1:9" x14ac:dyDescent="0.3">
      <c r="A5" s="298" t="s">
        <v>95</v>
      </c>
      <c r="B5" s="300">
        <f>'Pryse + Sensatiwiteitsanalise'!B4</f>
        <v>3800</v>
      </c>
      <c r="C5" s="300">
        <f>'Pryse + Sensatiwiteitsanalise'!B6</f>
        <v>7900</v>
      </c>
      <c r="D5" s="300">
        <f>'Pryse + Sensatiwiteitsanalise'!B7</f>
        <v>3500</v>
      </c>
      <c r="E5" s="301">
        <f>'Pryse + Sensatiwiteitsanalise'!B5</f>
        <v>10000</v>
      </c>
      <c r="F5" s="271"/>
      <c r="H5" s="273" t="s">
        <v>96</v>
      </c>
      <c r="I5" s="274">
        <v>0.83</v>
      </c>
    </row>
    <row r="6" spans="1:9" x14ac:dyDescent="0.3">
      <c r="A6" s="298" t="s">
        <v>97</v>
      </c>
      <c r="B6" s="300">
        <f>'Pryse + Sensatiwiteitsanalise'!D4</f>
        <v>286.29000000000002</v>
      </c>
      <c r="C6" s="300">
        <f>'Pryse + Sensatiwiteitsanalise'!D6</f>
        <v>192.41</v>
      </c>
      <c r="D6" s="300">
        <f>'Pryse + Sensatiwiteitsanalise'!D7</f>
        <v>108.52</v>
      </c>
      <c r="E6" s="301">
        <f>'Pryse + Sensatiwiteitsanalise'!D5</f>
        <v>445.55</v>
      </c>
      <c r="F6" s="271"/>
      <c r="H6" s="273" t="s">
        <v>78</v>
      </c>
      <c r="I6" s="273">
        <v>2.5</v>
      </c>
    </row>
    <row r="7" spans="1:9" ht="15" thickBot="1" x14ac:dyDescent="0.35">
      <c r="A7" s="298" t="s">
        <v>98</v>
      </c>
      <c r="B7" s="275">
        <f>B5-B6</f>
        <v>3513.71</v>
      </c>
      <c r="C7" s="275">
        <f>C5-C6</f>
        <v>7707.59</v>
      </c>
      <c r="D7" s="275">
        <f>D5-D6</f>
        <v>3391.48</v>
      </c>
      <c r="E7" s="302">
        <f>E5-E6</f>
        <v>9554.4500000000007</v>
      </c>
      <c r="F7" s="271"/>
    </row>
    <row r="8" spans="1:9" ht="15" thickTop="1" x14ac:dyDescent="0.3">
      <c r="A8" s="303" t="s">
        <v>99</v>
      </c>
      <c r="B8" s="257">
        <f>B4*B7</f>
        <v>28812.421999999999</v>
      </c>
      <c r="C8" s="257">
        <f>C4*C7</f>
        <v>26051.654200000001</v>
      </c>
      <c r="D8" s="257">
        <f>D4*D7</f>
        <v>8478.7000000000007</v>
      </c>
      <c r="E8" s="304">
        <f>E4*E7</f>
        <v>19108.900000000001</v>
      </c>
      <c r="F8" s="271"/>
    </row>
    <row r="9" spans="1:9" ht="15" customHeight="1" x14ac:dyDescent="0.3">
      <c r="A9" s="298"/>
      <c r="B9" s="257"/>
      <c r="C9" s="257"/>
      <c r="D9" s="257"/>
      <c r="E9" s="304"/>
      <c r="F9" s="271"/>
    </row>
    <row r="10" spans="1:9" x14ac:dyDescent="0.3">
      <c r="A10" s="295" t="s">
        <v>100</v>
      </c>
      <c r="B10" s="258"/>
      <c r="C10" s="258"/>
      <c r="D10" s="258"/>
      <c r="E10" s="305"/>
      <c r="F10" s="271"/>
    </row>
    <row r="11" spans="1:9" x14ac:dyDescent="0.3">
      <c r="A11" s="306" t="s">
        <v>46</v>
      </c>
      <c r="B11" s="261">
        <f>'Bes-mielies'!D9</f>
        <v>7093.13</v>
      </c>
      <c r="C11" s="261">
        <f>'Bes-soja'!E9</f>
        <v>3868.38</v>
      </c>
      <c r="D11" s="261">
        <f>'Bes- Sorghum'!D9</f>
        <v>1072.21</v>
      </c>
      <c r="E11" s="307">
        <f>'Bes-Sonneblom'!E9</f>
        <v>1189.26</v>
      </c>
      <c r="F11" s="271"/>
    </row>
    <row r="12" spans="1:9" x14ac:dyDescent="0.3">
      <c r="A12" s="306" t="s">
        <v>47</v>
      </c>
      <c r="B12" s="261">
        <f>'Bes-mielies'!D10</f>
        <v>14425.91</v>
      </c>
      <c r="C12" s="261">
        <f>'Bes-soja'!E10</f>
        <v>2860.87</v>
      </c>
      <c r="D12" s="261">
        <f>'Bes- Sorghum'!D10</f>
        <v>4290.54</v>
      </c>
      <c r="E12" s="307">
        <f>'Bes-Sonneblom'!E10</f>
        <v>2821.1</v>
      </c>
      <c r="F12" s="271"/>
    </row>
    <row r="13" spans="1:9" x14ac:dyDescent="0.3">
      <c r="A13" s="306" t="s">
        <v>48</v>
      </c>
      <c r="B13" s="261">
        <f>'Bes-mielies'!D11</f>
        <v>800</v>
      </c>
      <c r="C13" s="261"/>
      <c r="D13" s="261"/>
      <c r="E13" s="307"/>
      <c r="F13" s="271"/>
    </row>
    <row r="14" spans="1:9" x14ac:dyDescent="0.3">
      <c r="A14" s="306" t="s">
        <v>49</v>
      </c>
      <c r="B14" s="261">
        <f>'Bes-mielies'!D12</f>
        <v>1572.07</v>
      </c>
      <c r="C14" s="261">
        <f>'Bes-soja'!E12</f>
        <v>1236.45</v>
      </c>
      <c r="D14" s="261">
        <f>'Bes- Sorghum'!D12</f>
        <v>1614.65</v>
      </c>
      <c r="E14" s="307">
        <f>'Bes-Sonneblom'!E12</f>
        <v>1741.91</v>
      </c>
      <c r="F14" s="271"/>
    </row>
    <row r="15" spans="1:9" x14ac:dyDescent="0.3">
      <c r="A15" s="306" t="s">
        <v>50</v>
      </c>
      <c r="B15" s="261">
        <f>'Bes-mielies'!D13</f>
        <v>1309.67</v>
      </c>
      <c r="C15" s="261">
        <f>'Bes-soja'!E13</f>
        <v>1538.66</v>
      </c>
      <c r="D15" s="261">
        <f>'Bes- Sorghum'!D13</f>
        <v>1158.25</v>
      </c>
      <c r="E15" s="307">
        <f>'Bes-Sonneblom'!E13</f>
        <v>1100.1300000000001</v>
      </c>
      <c r="F15" s="271"/>
    </row>
    <row r="16" spans="1:9" x14ac:dyDescent="0.3">
      <c r="A16" s="306" t="s">
        <v>51</v>
      </c>
      <c r="B16" s="261">
        <f>'Bes-mielies'!D14</f>
        <v>1800</v>
      </c>
      <c r="C16" s="261">
        <f>'Bes-soja'!E14</f>
        <v>1800</v>
      </c>
      <c r="D16" s="261">
        <f>'Bes- Sorghum'!D14</f>
        <v>1473.81</v>
      </c>
      <c r="E16" s="307">
        <f>'Bes-Sonneblom'!E14</f>
        <v>1633.71</v>
      </c>
      <c r="F16" s="271"/>
    </row>
    <row r="17" spans="1:6" x14ac:dyDescent="0.3">
      <c r="A17" s="306" t="s">
        <v>52</v>
      </c>
      <c r="B17" s="261">
        <f>'Bes-mielies'!D15</f>
        <v>1200</v>
      </c>
      <c r="C17" s="261">
        <f>'Bes-soja'!E15</f>
        <v>1800</v>
      </c>
      <c r="D17" s="261">
        <f>'Bes- Sorghum'!D15</f>
        <v>317.41000000000003</v>
      </c>
      <c r="E17" s="307">
        <f>'Bes-Sonneblom'!E15</f>
        <v>47.95</v>
      </c>
      <c r="F17" s="271"/>
    </row>
    <row r="18" spans="1:6" x14ac:dyDescent="0.3">
      <c r="A18" s="306" t="s">
        <v>53</v>
      </c>
      <c r="B18" s="261"/>
      <c r="C18" s="261"/>
      <c r="D18" s="261"/>
      <c r="E18" s="307"/>
      <c r="F18" s="271"/>
    </row>
    <row r="19" spans="1:6" x14ac:dyDescent="0.3">
      <c r="A19" s="306" t="s">
        <v>54</v>
      </c>
      <c r="B19" s="261">
        <f>'Bes-mielies'!D17</f>
        <v>8591</v>
      </c>
      <c r="C19" s="261">
        <f>'Bes-soja'!E17</f>
        <v>8274.2000000000007</v>
      </c>
      <c r="D19" s="261">
        <f>'Bes- Sorghum'!D17</f>
        <v>4314.2</v>
      </c>
      <c r="E19" s="307">
        <f>'Bes-Sonneblom'!E17</f>
        <v>3443</v>
      </c>
      <c r="F19" s="271"/>
    </row>
    <row r="20" spans="1:6" x14ac:dyDescent="0.3">
      <c r="A20" s="306" t="s">
        <v>55</v>
      </c>
      <c r="B20" s="261">
        <f>'Bes-mielies'!D18</f>
        <v>2720.91</v>
      </c>
      <c r="C20" s="261">
        <f>'Bes-soja'!E18</f>
        <v>1204.73</v>
      </c>
      <c r="D20" s="261"/>
      <c r="E20" s="307">
        <f>'Bes-Sonneblom'!E18</f>
        <v>538.85</v>
      </c>
      <c r="F20" s="271"/>
    </row>
    <row r="21" spans="1:6" x14ac:dyDescent="0.3">
      <c r="A21" s="306" t="s">
        <v>56</v>
      </c>
      <c r="B21" s="261"/>
      <c r="C21" s="261"/>
      <c r="D21" s="261"/>
      <c r="E21" s="307">
        <f>'Bes-Sonneblom'!E19</f>
        <v>400</v>
      </c>
      <c r="F21" s="271"/>
    </row>
    <row r="22" spans="1:6" x14ac:dyDescent="0.3">
      <c r="A22" s="306" t="s">
        <v>57</v>
      </c>
      <c r="B22" s="261">
        <f>'Bes-mielies'!D20</f>
        <v>1068.31</v>
      </c>
      <c r="C22" s="261">
        <f>'Bes-soja'!E20</f>
        <v>1271.75</v>
      </c>
      <c r="D22" s="261">
        <f>'Bes- Sorghum'!D20</f>
        <v>253.24</v>
      </c>
      <c r="E22" s="307">
        <f>'Bes-Sonneblom'!E20</f>
        <v>458.61</v>
      </c>
      <c r="F22" s="271"/>
    </row>
    <row r="23" spans="1:6" x14ac:dyDescent="0.3">
      <c r="A23" s="306" t="s">
        <v>58</v>
      </c>
      <c r="B23" s="261">
        <f>'Bes-mielies'!D21</f>
        <v>200</v>
      </c>
      <c r="C23" s="261">
        <f>'Bes-soja'!E21</f>
        <v>200</v>
      </c>
      <c r="D23" s="261">
        <f>'Bes- Sorghum'!D21</f>
        <v>320</v>
      </c>
      <c r="E23" s="307"/>
      <c r="F23" s="271"/>
    </row>
    <row r="24" spans="1:6" x14ac:dyDescent="0.3">
      <c r="A24" s="306" t="s">
        <v>59</v>
      </c>
      <c r="B24" s="261">
        <f>'Bes-mielies'!D22</f>
        <v>300</v>
      </c>
      <c r="C24" s="261">
        <f>'Bes-soja'!E22</f>
        <v>300</v>
      </c>
      <c r="D24" s="261">
        <f>'Bes- Sorghum'!D22</f>
        <v>300</v>
      </c>
      <c r="E24" s="307"/>
      <c r="F24" s="271"/>
    </row>
    <row r="25" spans="1:6" x14ac:dyDescent="0.3">
      <c r="A25" s="306" t="s">
        <v>60</v>
      </c>
      <c r="B25" s="261"/>
      <c r="C25" s="261"/>
      <c r="D25" s="261"/>
      <c r="E25" s="307"/>
      <c r="F25" s="271"/>
    </row>
    <row r="26" spans="1:6" x14ac:dyDescent="0.3">
      <c r="A26" s="308" t="s">
        <v>61</v>
      </c>
      <c r="B26" s="261"/>
      <c r="C26" s="261"/>
      <c r="D26" s="261"/>
      <c r="E26" s="307"/>
      <c r="F26" s="271"/>
    </row>
    <row r="27" spans="1:6" x14ac:dyDescent="0.3">
      <c r="A27" s="309" t="s">
        <v>62</v>
      </c>
      <c r="B27" s="261">
        <f>'Bes-mielies'!D25</f>
        <v>2567.56</v>
      </c>
      <c r="C27" s="261">
        <f>'Bes-soja'!E25</f>
        <v>1522.19</v>
      </c>
      <c r="D27" s="261">
        <f>'Bes- Sorghum'!D25</f>
        <v>944.64</v>
      </c>
      <c r="E27" s="307">
        <f>'Bes-Sonneblom'!E25</f>
        <v>810.91</v>
      </c>
      <c r="F27" s="271"/>
    </row>
    <row r="28" spans="1:6" x14ac:dyDescent="0.3">
      <c r="A28" s="310" t="s">
        <v>101</v>
      </c>
      <c r="B28" s="259">
        <f>SUM(B11:B27)</f>
        <v>43648.56</v>
      </c>
      <c r="C28" s="259">
        <f>SUM(C11:C27)</f>
        <v>25877.23</v>
      </c>
      <c r="D28" s="259">
        <f>SUM(D11:D27)</f>
        <v>16058.949999999999</v>
      </c>
      <c r="E28" s="311">
        <f>'Bes-Sonneblom'!E26</f>
        <v>12810.346424583331</v>
      </c>
      <c r="F28" s="271"/>
    </row>
    <row r="29" spans="1:6" ht="9" customHeight="1" thickBot="1" x14ac:dyDescent="0.35">
      <c r="A29" s="303"/>
      <c r="B29" s="260"/>
      <c r="C29" s="260"/>
      <c r="D29" s="260"/>
      <c r="E29" s="312"/>
      <c r="F29" s="271"/>
    </row>
    <row r="30" spans="1:6" ht="15" thickTop="1" x14ac:dyDescent="0.3">
      <c r="A30" s="310" t="s">
        <v>102</v>
      </c>
      <c r="B30" s="259">
        <f>'Bes-mielies'!D28</f>
        <v>6930.69</v>
      </c>
      <c r="C30" s="259">
        <f>'Bes-soja'!E28</f>
        <v>6022.34</v>
      </c>
      <c r="D30" s="259">
        <f>'[2]Crop Comparison'!$D$30</f>
        <v>7215.57</v>
      </c>
      <c r="E30" s="311">
        <f>'Bes-Sonneblom'!E28</f>
        <v>5934.62</v>
      </c>
      <c r="F30" s="271"/>
    </row>
    <row r="31" spans="1:6" ht="7.95" customHeight="1" x14ac:dyDescent="0.3">
      <c r="A31" s="303"/>
      <c r="B31" s="261"/>
      <c r="C31" s="261"/>
      <c r="D31" s="261"/>
      <c r="E31" s="307"/>
      <c r="F31" s="271"/>
    </row>
    <row r="32" spans="1:6" ht="15" thickBot="1" x14ac:dyDescent="0.35">
      <c r="A32" s="310" t="s">
        <v>103</v>
      </c>
      <c r="B32" s="262">
        <f>B28+B30</f>
        <v>50579.25</v>
      </c>
      <c r="C32" s="262">
        <f>C28+C30</f>
        <v>31899.57</v>
      </c>
      <c r="D32" s="262">
        <f>D28+D30</f>
        <v>23274.519999999997</v>
      </c>
      <c r="E32" s="313">
        <f>E28+E30</f>
        <v>18744.96642458333</v>
      </c>
      <c r="F32" s="271"/>
    </row>
    <row r="33" spans="1:6" ht="15.6" thickTop="1" thickBot="1" x14ac:dyDescent="0.35">
      <c r="A33" s="298"/>
      <c r="B33" s="260"/>
      <c r="C33" s="260"/>
      <c r="D33" s="260"/>
      <c r="E33" s="312"/>
      <c r="F33" s="271"/>
    </row>
    <row r="34" spans="1:6" ht="15" thickTop="1" x14ac:dyDescent="0.3">
      <c r="A34" s="314" t="s">
        <v>104</v>
      </c>
      <c r="B34" s="263">
        <f>B8-B28</f>
        <v>-14836.137999999999</v>
      </c>
      <c r="C34" s="263">
        <f>C8-C28</f>
        <v>174.42420000000129</v>
      </c>
      <c r="D34" s="263">
        <f>D8-D28</f>
        <v>-7580.2499999999982</v>
      </c>
      <c r="E34" s="315">
        <f>E8-E28</f>
        <v>6298.5535754166704</v>
      </c>
      <c r="F34" s="271"/>
    </row>
    <row r="35" spans="1:6" x14ac:dyDescent="0.3">
      <c r="A35" s="303" t="s">
        <v>105</v>
      </c>
      <c r="B35" s="316">
        <f>B8-B32</f>
        <v>-21766.828000000001</v>
      </c>
      <c r="C35" s="316">
        <f>C8-C32</f>
        <v>-5847.9157999999989</v>
      </c>
      <c r="D35" s="316">
        <f>D8-D32</f>
        <v>-14795.819999999996</v>
      </c>
      <c r="E35" s="317">
        <f>E8-E32</f>
        <v>363.93357541667137</v>
      </c>
      <c r="F35" s="271"/>
    </row>
    <row r="36" spans="1:6" ht="15" thickBot="1" x14ac:dyDescent="0.35">
      <c r="A36" s="318"/>
      <c r="B36" s="319"/>
      <c r="C36" s="319"/>
      <c r="D36" s="320"/>
      <c r="E36" s="321"/>
      <c r="F36" s="271"/>
    </row>
    <row r="37" spans="1:6" ht="56.25" customHeight="1" thickBot="1" x14ac:dyDescent="0.35">
      <c r="A37" s="289" t="s">
        <v>130</v>
      </c>
      <c r="B37" s="290"/>
      <c r="C37" s="290"/>
      <c r="D37" s="290"/>
      <c r="E37" s="291"/>
      <c r="F37" s="271"/>
    </row>
    <row r="38" spans="1:6" x14ac:dyDescent="0.3">
      <c r="A38" s="276"/>
      <c r="B38" s="276"/>
      <c r="C38" s="276"/>
      <c r="D38" s="276"/>
      <c r="E38" s="276"/>
      <c r="F38" s="271"/>
    </row>
    <row r="39" spans="1:6" x14ac:dyDescent="0.3">
      <c r="A39" s="277"/>
      <c r="B39" s="277"/>
      <c r="C39" s="277"/>
      <c r="D39" s="277"/>
      <c r="E39" s="277"/>
      <c r="F39" s="271"/>
    </row>
    <row r="40" spans="1:6" x14ac:dyDescent="0.3">
      <c r="A40" s="277"/>
      <c r="B40" s="277"/>
      <c r="C40" s="277"/>
      <c r="D40" s="277"/>
      <c r="E40" s="277"/>
      <c r="F40" s="271"/>
    </row>
    <row r="41" spans="1:6" x14ac:dyDescent="0.3">
      <c r="A41" s="277"/>
      <c r="B41" s="277"/>
      <c r="C41" s="277"/>
      <c r="D41" s="277"/>
      <c r="E41" s="277"/>
      <c r="F41" s="271"/>
    </row>
    <row r="42" spans="1:6" x14ac:dyDescent="0.3">
      <c r="A42" s="277"/>
      <c r="B42" s="277"/>
      <c r="C42" s="277"/>
      <c r="D42" s="277"/>
      <c r="E42" s="277"/>
      <c r="F42" s="271"/>
    </row>
    <row r="43" spans="1:6" x14ac:dyDescent="0.3">
      <c r="A43" s="277"/>
      <c r="B43" s="277"/>
      <c r="C43" s="277"/>
      <c r="D43" s="277"/>
      <c r="E43" s="277"/>
      <c r="F43" s="271"/>
    </row>
    <row r="44" spans="1:6" x14ac:dyDescent="0.3">
      <c r="A44" s="277"/>
      <c r="B44" s="277"/>
      <c r="C44" s="277"/>
      <c r="D44" s="277"/>
      <c r="E44" s="277"/>
      <c r="F44" s="271"/>
    </row>
    <row r="45" spans="1:6" x14ac:dyDescent="0.3">
      <c r="A45" s="277"/>
      <c r="B45" s="277"/>
      <c r="C45" s="277"/>
      <c r="D45" s="277"/>
      <c r="E45" s="277"/>
      <c r="F45" s="271"/>
    </row>
    <row r="46" spans="1:6" x14ac:dyDescent="0.3">
      <c r="A46" s="277"/>
      <c r="B46" s="277"/>
      <c r="C46" s="277"/>
      <c r="D46" s="277"/>
      <c r="E46" s="277"/>
      <c r="F46" s="271"/>
    </row>
    <row r="47" spans="1:6" x14ac:dyDescent="0.3">
      <c r="A47" s="277"/>
      <c r="B47" s="277"/>
      <c r="C47" s="277"/>
      <c r="D47" s="277"/>
      <c r="E47" s="277"/>
      <c r="F47" s="271"/>
    </row>
    <row r="48" spans="1:6" x14ac:dyDescent="0.3">
      <c r="A48" s="277"/>
      <c r="B48" s="277"/>
      <c r="C48" s="277"/>
      <c r="D48" s="277"/>
      <c r="E48" s="277"/>
      <c r="F48" s="271"/>
    </row>
    <row r="49" spans="1:6" x14ac:dyDescent="0.3">
      <c r="A49" s="277"/>
      <c r="B49" s="277"/>
      <c r="C49" s="277"/>
      <c r="D49" s="277"/>
      <c r="E49" s="277"/>
      <c r="F49" s="271"/>
    </row>
    <row r="50" spans="1:6" x14ac:dyDescent="0.3">
      <c r="A50" s="277"/>
      <c r="B50" s="277"/>
      <c r="C50" s="277"/>
      <c r="D50" s="277"/>
      <c r="E50" s="277"/>
      <c r="F50" s="271"/>
    </row>
    <row r="51" spans="1:6" x14ac:dyDescent="0.3">
      <c r="A51" s="277"/>
      <c r="B51" s="277"/>
      <c r="C51" s="277"/>
      <c r="D51" s="277"/>
      <c r="E51" s="277"/>
      <c r="F51" s="271"/>
    </row>
    <row r="52" spans="1:6" x14ac:dyDescent="0.3">
      <c r="A52" s="277"/>
      <c r="B52" s="277"/>
      <c r="C52" s="277"/>
      <c r="D52" s="277"/>
      <c r="E52" s="277"/>
      <c r="F52" s="271"/>
    </row>
    <row r="53" spans="1:6" x14ac:dyDescent="0.3">
      <c r="A53" s="277"/>
      <c r="B53" s="277"/>
      <c r="C53" s="277"/>
      <c r="D53" s="277"/>
      <c r="E53" s="277"/>
      <c r="F53" s="271"/>
    </row>
    <row r="54" spans="1:6" x14ac:dyDescent="0.3">
      <c r="A54" s="277"/>
      <c r="B54" s="277"/>
      <c r="C54" s="277"/>
      <c r="D54" s="277"/>
      <c r="E54" s="277"/>
      <c r="F54" s="271"/>
    </row>
    <row r="55" spans="1:6" x14ac:dyDescent="0.3">
      <c r="A55" s="277"/>
      <c r="B55" s="277"/>
      <c r="C55" s="277"/>
      <c r="D55" s="277"/>
      <c r="E55" s="277"/>
      <c r="F55" s="271"/>
    </row>
    <row r="56" spans="1:6" x14ac:dyDescent="0.3">
      <c r="A56" s="277"/>
      <c r="B56" s="277"/>
      <c r="C56" s="277"/>
      <c r="D56" s="277"/>
      <c r="E56" s="277"/>
      <c r="F56" s="271"/>
    </row>
    <row r="57" spans="1:6" x14ac:dyDescent="0.3">
      <c r="A57" s="277"/>
      <c r="B57" s="277"/>
      <c r="C57" s="277"/>
      <c r="D57" s="278"/>
      <c r="E57" s="278"/>
      <c r="F57" s="271"/>
    </row>
    <row r="58" spans="1:6" x14ac:dyDescent="0.3">
      <c r="A58" s="264" t="s">
        <v>106</v>
      </c>
      <c r="B58" s="279"/>
      <c r="C58" s="279"/>
      <c r="D58" s="277"/>
      <c r="E58" s="277"/>
      <c r="F58" s="271"/>
    </row>
    <row r="59" spans="1:6" ht="29.4" thickBot="1" x14ac:dyDescent="0.35">
      <c r="A59" s="265"/>
      <c r="B59" s="266" t="str">
        <f>B2</f>
        <v>Irr-Maize</v>
      </c>
      <c r="C59" s="266" t="str">
        <f>C2</f>
        <v>Irr-Soy</v>
      </c>
      <c r="D59" s="266" t="str">
        <f>D2</f>
        <v>Irr-Sorghum</v>
      </c>
      <c r="E59" s="266" t="str">
        <f>E2</f>
        <v>Irr-Sunflower</v>
      </c>
      <c r="F59" s="271"/>
    </row>
    <row r="60" spans="1:6" x14ac:dyDescent="0.3">
      <c r="A60" s="280" t="s">
        <v>95</v>
      </c>
      <c r="B60" s="281">
        <f>B5</f>
        <v>3800</v>
      </c>
      <c r="C60" s="281">
        <f>C5</f>
        <v>7900</v>
      </c>
      <c r="D60" s="281">
        <f>D5</f>
        <v>3500</v>
      </c>
      <c r="E60" s="281">
        <f>E5</f>
        <v>10000</v>
      </c>
      <c r="F60" s="271"/>
    </row>
    <row r="61" spans="1:6" x14ac:dyDescent="0.3">
      <c r="A61" s="282" t="s">
        <v>107</v>
      </c>
      <c r="B61" s="283">
        <f>B4</f>
        <v>8.1999999999999993</v>
      </c>
      <c r="C61" s="283">
        <f>C4</f>
        <v>3.38</v>
      </c>
      <c r="D61" s="283">
        <f>D4</f>
        <v>2.5</v>
      </c>
      <c r="E61" s="283">
        <f>E4</f>
        <v>2</v>
      </c>
      <c r="F61" s="271"/>
    </row>
    <row r="62" spans="1:6" x14ac:dyDescent="0.3">
      <c r="A62" s="282"/>
      <c r="B62" s="283"/>
      <c r="C62" s="283"/>
      <c r="D62" s="283"/>
      <c r="E62" s="283"/>
      <c r="F62" s="271"/>
    </row>
    <row r="63" spans="1:6" x14ac:dyDescent="0.3">
      <c r="A63" s="267" t="s">
        <v>91</v>
      </c>
      <c r="B63" s="284"/>
      <c r="C63" s="284"/>
      <c r="D63" s="284"/>
      <c r="E63" s="284"/>
      <c r="F63" s="271"/>
    </row>
    <row r="64" spans="1:6" x14ac:dyDescent="0.3">
      <c r="A64" s="282" t="s">
        <v>108</v>
      </c>
      <c r="B64" s="281">
        <f>B7</f>
        <v>3513.71</v>
      </c>
      <c r="C64" s="281">
        <f>C7</f>
        <v>7707.59</v>
      </c>
      <c r="D64" s="281">
        <f>D7</f>
        <v>3391.48</v>
      </c>
      <c r="E64" s="281">
        <f>E7</f>
        <v>9554.4500000000007</v>
      </c>
      <c r="F64" s="271"/>
    </row>
    <row r="65" spans="1:6" x14ac:dyDescent="0.3">
      <c r="A65" s="282" t="s">
        <v>109</v>
      </c>
      <c r="B65" s="281">
        <f>B64/B61</f>
        <v>428.50121951219518</v>
      </c>
      <c r="C65" s="281">
        <f>C64/C61</f>
        <v>2280.3520710059174</v>
      </c>
      <c r="D65" s="281">
        <f>D64/D61</f>
        <v>1356.5920000000001</v>
      </c>
      <c r="E65" s="281">
        <f>E64/E61</f>
        <v>4777.2250000000004</v>
      </c>
      <c r="F65" s="271"/>
    </row>
    <row r="66" spans="1:6" x14ac:dyDescent="0.3">
      <c r="A66" s="282"/>
      <c r="B66" s="281"/>
      <c r="C66" s="281"/>
      <c r="D66" s="281"/>
      <c r="E66" s="281"/>
      <c r="F66" s="271"/>
    </row>
    <row r="67" spans="1:6" x14ac:dyDescent="0.3">
      <c r="A67" s="267" t="s">
        <v>110</v>
      </c>
      <c r="B67" s="284"/>
      <c r="C67" s="284"/>
      <c r="D67" s="284"/>
      <c r="E67" s="284"/>
      <c r="F67" s="271"/>
    </row>
    <row r="68" spans="1:6" x14ac:dyDescent="0.3">
      <c r="A68" s="282" t="s">
        <v>111</v>
      </c>
      <c r="B68" s="281">
        <f>B28</f>
        <v>43648.56</v>
      </c>
      <c r="C68" s="281">
        <f>C28</f>
        <v>25877.23</v>
      </c>
      <c r="D68" s="281">
        <f>D28</f>
        <v>16058.949999999999</v>
      </c>
      <c r="E68" s="281">
        <f>E28</f>
        <v>12810.346424583331</v>
      </c>
      <c r="F68" s="271"/>
    </row>
    <row r="69" spans="1:6" x14ac:dyDescent="0.3">
      <c r="A69" s="282" t="s">
        <v>112</v>
      </c>
      <c r="B69" s="281">
        <f>B68/B61</f>
        <v>5322.9951219512195</v>
      </c>
      <c r="C69" s="281">
        <f>C68/C61</f>
        <v>7655.9852071005917</v>
      </c>
      <c r="D69" s="281">
        <f>D68/D61</f>
        <v>6423.58</v>
      </c>
      <c r="E69" s="281">
        <f>E68/E61</f>
        <v>6405.1732122916655</v>
      </c>
      <c r="F69" s="271"/>
    </row>
    <row r="70" spans="1:6" x14ac:dyDescent="0.3">
      <c r="A70" s="282"/>
      <c r="B70" s="281"/>
      <c r="C70" s="281"/>
      <c r="D70" s="281"/>
      <c r="E70" s="281"/>
      <c r="F70" s="271"/>
    </row>
    <row r="71" spans="1:6" x14ac:dyDescent="0.3">
      <c r="A71" s="282" t="s">
        <v>113</v>
      </c>
      <c r="B71" s="281">
        <f>B32</f>
        <v>50579.25</v>
      </c>
      <c r="C71" s="281">
        <f>C32</f>
        <v>31899.57</v>
      </c>
      <c r="D71" s="281">
        <f>D32</f>
        <v>23274.519999999997</v>
      </c>
      <c r="E71" s="281">
        <f>E32</f>
        <v>18744.96642458333</v>
      </c>
      <c r="F71" s="271"/>
    </row>
    <row r="72" spans="1:6" x14ac:dyDescent="0.3">
      <c r="A72" s="282" t="s">
        <v>114</v>
      </c>
      <c r="B72" s="281">
        <f>B71/B61</f>
        <v>6168.2012195121961</v>
      </c>
      <c r="C72" s="281">
        <f>C71/C61</f>
        <v>9437.7426035502958</v>
      </c>
      <c r="D72" s="281">
        <f>D71/D61</f>
        <v>9309.8079999999991</v>
      </c>
      <c r="E72" s="281">
        <f>E71/E61</f>
        <v>9372.483212291665</v>
      </c>
      <c r="F72" s="271"/>
    </row>
    <row r="73" spans="1:6" x14ac:dyDescent="0.3">
      <c r="A73" s="282"/>
      <c r="B73" s="281"/>
      <c r="C73" s="281"/>
      <c r="D73" s="281"/>
      <c r="E73" s="281"/>
      <c r="F73" s="271"/>
    </row>
    <row r="74" spans="1:6" x14ac:dyDescent="0.3">
      <c r="A74" s="268" t="s">
        <v>115</v>
      </c>
      <c r="B74" s="285"/>
      <c r="C74" s="285"/>
      <c r="D74" s="285"/>
      <c r="E74" s="285"/>
      <c r="F74" s="271"/>
    </row>
    <row r="75" spans="1:6" x14ac:dyDescent="0.3">
      <c r="A75" s="282" t="s">
        <v>116</v>
      </c>
      <c r="B75" s="281">
        <f>B34</f>
        <v>-14836.137999999999</v>
      </c>
      <c r="C75" s="281">
        <f>C34</f>
        <v>174.42420000000129</v>
      </c>
      <c r="D75" s="281">
        <f>D34</f>
        <v>-7580.2499999999982</v>
      </c>
      <c r="E75" s="281">
        <f>E34</f>
        <v>6298.5535754166704</v>
      </c>
      <c r="F75" s="271"/>
    </row>
    <row r="76" spans="1:6" x14ac:dyDescent="0.3">
      <c r="A76" s="282" t="s">
        <v>117</v>
      </c>
      <c r="B76" s="281">
        <f>B75/B4</f>
        <v>-1809.2851219512195</v>
      </c>
      <c r="C76" s="281">
        <f>C75/C4</f>
        <v>51.604792899408665</v>
      </c>
      <c r="D76" s="281">
        <f>D75/D4</f>
        <v>-3032.0999999999995</v>
      </c>
      <c r="E76" s="281">
        <f>E75/E4</f>
        <v>3149.2767877083352</v>
      </c>
      <c r="F76" s="271"/>
    </row>
    <row r="77" spans="1:6" x14ac:dyDescent="0.3">
      <c r="A77" s="282"/>
      <c r="B77" s="281"/>
      <c r="C77" s="281"/>
      <c r="D77" s="281"/>
      <c r="E77" s="281"/>
      <c r="F77" s="271"/>
    </row>
    <row r="78" spans="1:6" x14ac:dyDescent="0.3">
      <c r="A78" s="282" t="s">
        <v>118</v>
      </c>
      <c r="B78" s="281">
        <f>B35</f>
        <v>-21766.828000000001</v>
      </c>
      <c r="C78" s="281">
        <f>C35</f>
        <v>-5847.9157999999989</v>
      </c>
      <c r="D78" s="281">
        <f>D35</f>
        <v>-14795.819999999996</v>
      </c>
      <c r="E78" s="281">
        <f>E35</f>
        <v>363.93357541667137</v>
      </c>
      <c r="F78" s="271"/>
    </row>
    <row r="79" spans="1:6" x14ac:dyDescent="0.3">
      <c r="A79" s="282" t="s">
        <v>119</v>
      </c>
      <c r="B79" s="281">
        <f>B78/B4</f>
        <v>-2654.4912195121956</v>
      </c>
      <c r="C79" s="281">
        <f>C78/C4</f>
        <v>-1730.1526035502957</v>
      </c>
      <c r="D79" s="281">
        <f>D78/D4</f>
        <v>-5918.3279999999986</v>
      </c>
      <c r="E79" s="281">
        <f>E78/E4</f>
        <v>181.96678770833569</v>
      </c>
      <c r="F79" s="271"/>
    </row>
    <row r="80" spans="1:6" x14ac:dyDescent="0.3">
      <c r="A80" s="282"/>
      <c r="B80" s="281"/>
      <c r="C80" s="281"/>
      <c r="D80" s="281"/>
      <c r="E80" s="281"/>
      <c r="F80" s="271"/>
    </row>
    <row r="81" spans="1:6" x14ac:dyDescent="0.3">
      <c r="A81" s="268" t="s">
        <v>120</v>
      </c>
      <c r="B81" s="285"/>
      <c r="C81" s="285"/>
      <c r="D81" s="285"/>
      <c r="E81" s="285"/>
      <c r="F81" s="271"/>
    </row>
    <row r="82" spans="1:6" ht="15" thickBot="1" x14ac:dyDescent="0.35">
      <c r="A82" s="282" t="s">
        <v>121</v>
      </c>
      <c r="B82" s="286">
        <f>B68/B64</f>
        <v>12.422356995881845</v>
      </c>
      <c r="C82" s="286">
        <f>C68/C64</f>
        <v>3.3573698133917347</v>
      </c>
      <c r="D82" s="286">
        <f>D68/D64</f>
        <v>4.7350861570759664</v>
      </c>
      <c r="E82" s="286">
        <f>E68/E64</f>
        <v>1.3407727733761055</v>
      </c>
      <c r="F82" s="271"/>
    </row>
    <row r="83" spans="1:6" ht="15.6" thickTop="1" thickBot="1" x14ac:dyDescent="0.35">
      <c r="A83" s="282" t="s">
        <v>122</v>
      </c>
      <c r="B83" s="287">
        <f>B69+B6</f>
        <v>5609.2851219512195</v>
      </c>
      <c r="C83" s="287">
        <f>C69+C6</f>
        <v>7848.3952071005915</v>
      </c>
      <c r="D83" s="287">
        <f>D69+D6</f>
        <v>6532.1</v>
      </c>
      <c r="E83" s="287">
        <f>E69+E6</f>
        <v>6850.7232122916657</v>
      </c>
      <c r="F83" s="271"/>
    </row>
    <row r="84" spans="1:6" ht="15" thickTop="1" x14ac:dyDescent="0.3">
      <c r="A84" s="268" t="s">
        <v>123</v>
      </c>
      <c r="B84" s="285"/>
      <c r="C84" s="285"/>
      <c r="D84" s="285"/>
      <c r="E84" s="285"/>
      <c r="F84" s="271"/>
    </row>
    <row r="85" spans="1:6" ht="15" thickBot="1" x14ac:dyDescent="0.35">
      <c r="A85" s="282" t="s">
        <v>121</v>
      </c>
      <c r="B85" s="286">
        <f>B71/B64</f>
        <v>14.394827689251532</v>
      </c>
      <c r="C85" s="286">
        <f>C71/C64</f>
        <v>4.1387217015954398</v>
      </c>
      <c r="D85" s="286">
        <f>D71/D64</f>
        <v>6.8626440374113944</v>
      </c>
      <c r="E85" s="286">
        <f>E71/E64</f>
        <v>1.9619095211742517</v>
      </c>
      <c r="F85" s="271"/>
    </row>
    <row r="86" spans="1:6" ht="15.6" thickTop="1" thickBot="1" x14ac:dyDescent="0.35">
      <c r="A86" s="282" t="s">
        <v>122</v>
      </c>
      <c r="B86" s="287">
        <f>B72+B6</f>
        <v>6454.491219512196</v>
      </c>
      <c r="C86" s="287">
        <f>C72+C6</f>
        <v>9630.1526035502957</v>
      </c>
      <c r="D86" s="287">
        <f>D72+D6</f>
        <v>9418.3279999999995</v>
      </c>
      <c r="E86" s="287">
        <f>E72+E6</f>
        <v>9818.0332122916643</v>
      </c>
      <c r="F86" s="271"/>
    </row>
    <row r="87" spans="1:6" ht="15" thickTop="1" x14ac:dyDescent="0.3"/>
  </sheetData>
  <mergeCells count="1">
    <mergeCell ref="A37:E37"/>
  </mergeCells>
  <conditionalFormatting sqref="B34:E36">
    <cfRule type="colorScale" priority="3">
      <colorScale>
        <cfvo type="min"/>
        <cfvo type="percentile" val="50"/>
        <cfvo type="max"/>
        <color rgb="FFF8696B"/>
        <color rgb="FFFFEB84"/>
        <color rgb="FF63BE7B"/>
      </colorScale>
    </cfRule>
    <cfRule type="colorScale" priority="4">
      <colorScale>
        <cfvo type="min"/>
        <cfvo type="percentile" val="50"/>
        <cfvo type="max"/>
        <color rgb="FFF8696B"/>
        <color rgb="FFFFEB84"/>
        <color rgb="FF63BE7B"/>
      </colorScale>
    </cfRule>
  </conditionalFormatting>
  <pageMargins left="0.7" right="0.7" top="0.75" bottom="0.75" header="0.3" footer="0.3"/>
  <pageSetup paperSize="9"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34FFA60B85ED4788681866754E016A" ma:contentTypeVersion="16" ma:contentTypeDescription="Create a new document." ma:contentTypeScope="" ma:versionID="b77f188cd9bc58b62dcf211ad9302814">
  <xsd:schema xmlns:xsd="http://www.w3.org/2001/XMLSchema" xmlns:xs="http://www.w3.org/2001/XMLSchema" xmlns:p="http://schemas.microsoft.com/office/2006/metadata/properties" xmlns:ns2="13a0b348-8834-4d7c-b06d-697f5a4282a4" xmlns:ns3="95943543-aac6-4fde-8f8b-77a9ea0cd5ed" targetNamespace="http://schemas.microsoft.com/office/2006/metadata/properties" ma:root="true" ma:fieldsID="367b602f478b113fb50ea0fb44ea6cab" ns2:_="" ns3:_="">
    <xsd:import namespace="13a0b348-8834-4d7c-b06d-697f5a4282a4"/>
    <xsd:import namespace="95943543-aac6-4fde-8f8b-77a9ea0cd5e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ocumentType"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Productionseason" minOccurs="0"/>
                <xsd:element ref="ns2:CropType" minOccurs="0"/>
                <xsd:element ref="ns2:FileType" minOccurs="0"/>
                <xsd:element ref="ns2:Commod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0b348-8834-4d7c-b06d-697f5a428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ocumentType" ma:index="11" nillable="true" ma:displayName="Document Type" ma:format="Dropdown" ma:internalName="DocumentType">
      <xsd:simpleType>
        <xsd:restriction base="dms:Choice">
          <xsd:enumeration value="CEC Data"/>
          <xsd:enumeration value="Choice 2"/>
          <xsd:enumeration value="Choice 3"/>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3362023-a8c1-4b5e-9a31-595cfc7316f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Productionseason" ma:index="20" nillable="true" ma:displayName="Production season" ma:format="Dropdown" ma:internalName="Productionseason">
      <xsd:simpleType>
        <xsd:restriction base="dms:Choice">
          <xsd:enumeration value="2026-2027"/>
          <xsd:enumeration value="2025-2026"/>
          <xsd:enumeration value="2024-2025"/>
        </xsd:restriction>
      </xsd:simpleType>
    </xsd:element>
    <xsd:element name="CropType" ma:index="21" nillable="true" ma:displayName="Crop Type" ma:format="Dropdown" ma:internalName="CropType">
      <xsd:simpleType>
        <xsd:restriction base="dms:Choice">
          <xsd:enumeration value="Summergrain"/>
          <xsd:enumeration value="Wintercereal"/>
          <xsd:enumeration value="Choice 3"/>
        </xsd:restriction>
      </xsd:simpleType>
    </xsd:element>
    <xsd:element name="FileType" ma:index="22" nillable="true" ma:displayName="File Type" ma:format="Dropdown" ma:internalName="FileType">
      <xsd:simpleType>
        <xsd:restriction base="dms:Choice">
          <xsd:enumeration value="Budget"/>
          <xsd:enumeration value="Model"/>
        </xsd:restriction>
      </xsd:simpleType>
    </xsd:element>
    <xsd:element name="Commodity" ma:index="23" nillable="true" ma:displayName="Commodity" ma:format="Dropdown" ma:internalName="Commodity">
      <xsd:simpleType>
        <xsd:union memberTypes="dms:Text">
          <xsd:simpleType>
            <xsd:restriction base="dms:Choice">
              <xsd:enumeration value="Soybeans"/>
              <xsd:enumeration value="Maize"/>
              <xsd:enumeration value="Sunflowers"/>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5943543-aac6-4fde-8f8b-77a9ea0cd5e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c573613-ccca-48a7-99d6-f425781793e5}" ma:internalName="TaxCatchAll" ma:showField="CatchAllData" ma:web="95943543-aac6-4fde-8f8b-77a9ea0cd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DocumentType xmlns="13a0b348-8834-4d7c-b06d-697f5a4282a4" xsi:nil="true"/>
    <TaxCatchAll xmlns="95943543-aac6-4fde-8f8b-77a9ea0cd5ed" xsi:nil="true"/>
    <lcf76f155ced4ddcb4097134ff3c332f xmlns="13a0b348-8834-4d7c-b06d-697f5a4282a4">
      <Terms xmlns="http://schemas.microsoft.com/office/infopath/2007/PartnerControls"/>
    </lcf76f155ced4ddcb4097134ff3c332f>
    <FileType xmlns="13a0b348-8834-4d7c-b06d-697f5a4282a4">Budget</FileType>
    <Productionseason xmlns="13a0b348-8834-4d7c-b06d-697f5a4282a4">2026-2027</Productionseason>
    <CropType xmlns="13a0b348-8834-4d7c-b06d-697f5a4282a4">Summergrain</CropType>
    <Commodity xmlns="13a0b348-8834-4d7c-b06d-697f5a4282a4" xsi:nil="true"/>
  </documentManagement>
</p:properties>
</file>

<file path=customXml/itemProps1.xml><?xml version="1.0" encoding="utf-8"?>
<ds:datastoreItem xmlns:ds="http://schemas.openxmlformats.org/officeDocument/2006/customXml" ds:itemID="{03ACC878-59C6-4AC6-9D83-20701CFF57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0b348-8834-4d7c-b06d-697f5a4282a4"/>
    <ds:schemaRef ds:uri="95943543-aac6-4fde-8f8b-77a9ea0cd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E5663A-86A9-4F00-A838-12A1991B822C}">
  <ds:schemaRefs>
    <ds:schemaRef ds:uri="http://schemas.microsoft.com/sharepoint/v3/contenttype/forms"/>
  </ds:schemaRefs>
</ds:datastoreItem>
</file>

<file path=customXml/itemProps3.xml><?xml version="1.0" encoding="utf-8"?>
<ds:datastoreItem xmlns:ds="http://schemas.openxmlformats.org/officeDocument/2006/customXml" ds:itemID="{13CEF33A-66E6-4E2F-8E59-3E6E6A91D031}">
  <ds:schemaRefs>
    <ds:schemaRef ds:uri="http://schemas.microsoft.com/office/2006/metadata/longProperties"/>
  </ds:schemaRefs>
</ds:datastoreItem>
</file>

<file path=customXml/itemProps4.xml><?xml version="1.0" encoding="utf-8"?>
<ds:datastoreItem xmlns:ds="http://schemas.openxmlformats.org/officeDocument/2006/customXml" ds:itemID="{BE4D8C4B-ADED-439A-9796-B1D45412F049}">
  <ds:schemaRefs>
    <ds:schemaRef ds:uri="http://purl.org/dc/elements/1.1/"/>
    <ds:schemaRef ds:uri="http://purl.org/dc/dcmitype/"/>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95943543-aac6-4fde-8f8b-77a9ea0cd5ed"/>
    <ds:schemaRef ds:uri="13a0b348-8834-4d7c-b06d-697f5a4282a4"/>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Pryse + Sensatiwiteitsanalise</vt:lpstr>
      <vt:lpstr>Bes-soja</vt:lpstr>
      <vt:lpstr>Bes-mielies</vt:lpstr>
      <vt:lpstr>Sheet1</vt:lpstr>
      <vt:lpstr>Bes- Sorghum</vt:lpstr>
      <vt:lpstr>Bes-Sonneblom</vt:lpstr>
      <vt:lpstr>Crop Comparison</vt:lpstr>
      <vt:lpstr>Opbrengspeil</vt:lpstr>
      <vt:lpstr>'Bes- Sorghum'!Print_Area</vt:lpstr>
      <vt:lpstr>'Bes-mielies'!Print_Area</vt:lpstr>
      <vt:lpstr>'Bes-soja'!Print_Area</vt:lpstr>
      <vt:lpstr>'Bes-Sonneblom'!Print_Area</vt:lpstr>
      <vt:lpstr>Sojaopbrengspeil</vt:lpstr>
      <vt:lpstr>Sonopbrengspeil</vt:lpstr>
      <vt:lpstr>Sorgopbrengspeil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Private</dc:creator>
  <cp:keywords/>
  <dc:description/>
  <cp:lastModifiedBy>Cathrine Mathekga</cp:lastModifiedBy>
  <cp:revision/>
  <dcterms:created xsi:type="dcterms:W3CDTF">2007-01-09T12:07:13Z</dcterms:created>
  <dcterms:modified xsi:type="dcterms:W3CDTF">2026-08-04T14:30:32Z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Petru Fourie</vt:lpwstr>
  </property>
  <property fmtid="{D5CDD505-2E9C-101B-9397-08002B2CF9AE}" pid="3" name="Order">
    <vt:lpwstr>16552400.0000000</vt:lpwstr>
  </property>
  <property fmtid="{D5CDD505-2E9C-101B-9397-08002B2CF9AE}" pid="4" name="display_urn:schemas-microsoft-com:office:office#Author">
    <vt:lpwstr>Petru Fourie</vt:lpwstr>
  </property>
  <property fmtid="{D5CDD505-2E9C-101B-9397-08002B2CF9AE}" pid="5" name="MediaServiceImageTags">
    <vt:lpwstr/>
  </property>
  <property fmtid="{D5CDD505-2E9C-101B-9397-08002B2CF9AE}" pid="6" name="ContentTypeId">
    <vt:lpwstr>0x010100DF34FFA60B85ED4788681866754E016A</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xd_Signature">
    <vt:bool>false</vt:bool>
  </property>
</Properties>
</file>